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8515" windowHeight="118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28" i="1"/>
  <c r="B23" l="1"/>
  <c r="E19"/>
  <c r="B15"/>
  <c r="B11" l="1"/>
  <c r="G4"/>
  <c r="G3"/>
  <c r="C6"/>
  <c r="G6" s="1"/>
  <c r="F5" l="1"/>
  <c r="G5" s="1"/>
  <c r="G7" s="1"/>
  <c r="G8" s="1"/>
  <c r="B12" s="1"/>
  <c r="B13" s="1"/>
  <c r="B14" s="1"/>
  <c r="B21" l="1"/>
  <c r="B22" s="1"/>
  <c r="E21"/>
  <c r="E22" s="1"/>
  <c r="D21"/>
  <c r="D22" s="1"/>
  <c r="C20"/>
  <c r="E20" s="1"/>
  <c r="B19"/>
  <c r="D19" s="1"/>
  <c r="C18"/>
  <c r="E18" s="1"/>
  <c r="B18"/>
  <c r="B29" s="1"/>
  <c r="B20"/>
  <c r="D20" s="1"/>
  <c r="C21"/>
  <c r="C22" s="1"/>
  <c r="D18" l="1"/>
</calcChain>
</file>

<file path=xl/sharedStrings.xml><?xml version="1.0" encoding="utf-8"?>
<sst xmlns="http://schemas.openxmlformats.org/spreadsheetml/2006/main" count="47" uniqueCount="47">
  <si>
    <t>Charges Fixe</t>
  </si>
  <si>
    <t>Charges d'exploitation</t>
  </si>
  <si>
    <t>Hourdis 16+4</t>
  </si>
  <si>
    <t>Plancher</t>
  </si>
  <si>
    <t>DaN/m2</t>
  </si>
  <si>
    <t>Portée ouverture (m)</t>
  </si>
  <si>
    <t>Longueur totale mur de refend (m)</t>
  </si>
  <si>
    <t>Charges totales mur refend</t>
  </si>
  <si>
    <t>Charge totale</t>
  </si>
  <si>
    <t>Cloisons briques platrières 30mm</t>
  </si>
  <si>
    <t>Effort réparti sur la poutre (DaN)</t>
  </si>
  <si>
    <t>Ratio de reprise des efforts/ouverture</t>
  </si>
  <si>
    <t>HEA160</t>
  </si>
  <si>
    <t>Ix</t>
  </si>
  <si>
    <t>Iy</t>
  </si>
  <si>
    <t>Modules de résistance</t>
  </si>
  <si>
    <t>Ix/Vx</t>
  </si>
  <si>
    <t>Iy/Vy</t>
  </si>
  <si>
    <t>HEA180</t>
  </si>
  <si>
    <t>HEB160</t>
  </si>
  <si>
    <t>HEB180</t>
  </si>
  <si>
    <t>Effort réparti (daN/m)</t>
  </si>
  <si>
    <t>Réaction aux appuis (N)</t>
  </si>
  <si>
    <t>Moment Max de flexion (N.m)</t>
  </si>
  <si>
    <t>Fléche maximale (mm)</t>
  </si>
  <si>
    <t>Moment de flexion aux appuis(N.m)</t>
  </si>
  <si>
    <t>Portée ouverture (mm)</t>
  </si>
  <si>
    <t>effort réparti (N/mm)</t>
  </si>
  <si>
    <t>Moments d'inerties (mm4)</t>
  </si>
  <si>
    <t>Lg appui (mm)</t>
  </si>
  <si>
    <t>Larg appui (mm)</t>
  </si>
  <si>
    <t>Poids (DaN)</t>
  </si>
  <si>
    <t>Appuis sur parpaings BC40 4Mpa (Limite admissible 2MPa)</t>
  </si>
  <si>
    <t>QUID du Cisaillement du parpaing?</t>
  </si>
  <si>
    <t>Ratio Fléche</t>
  </si>
  <si>
    <t>Ration Fléche admissible (1/1000)</t>
  </si>
  <si>
    <t>Contrainte appuis (N/mm² ou MPa)</t>
  </si>
  <si>
    <t>Surf appui (mm²)</t>
  </si>
  <si>
    <t>Surf Plancher (m²)</t>
  </si>
  <si>
    <t>Linéaire clois (m)</t>
  </si>
  <si>
    <t>Hauteur clois (m)</t>
  </si>
  <si>
    <t>Surface clois (m²)</t>
  </si>
  <si>
    <t>Profilés</t>
  </si>
  <si>
    <t>HEB160  Ap simples</t>
  </si>
  <si>
    <t>HEB160 Ap encast</t>
  </si>
  <si>
    <t>HEA160 Ap simples</t>
  </si>
  <si>
    <t>HEA160 Ap encast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</si>
</sst>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2" borderId="30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I22" sqref="I22"/>
    </sheetView>
  </sheetViews>
  <sheetFormatPr baseColWidth="10" defaultRowHeight="15"/>
  <cols>
    <col min="1" max="1" width="37" customWidth="1"/>
    <col min="2" max="2" width="20.7109375" customWidth="1"/>
    <col min="3" max="3" width="17.7109375" customWidth="1"/>
    <col min="4" max="4" width="15.7109375" customWidth="1"/>
    <col min="5" max="5" width="17.7109375" customWidth="1"/>
    <col min="6" max="6" width="15.7109375" customWidth="1"/>
    <col min="7" max="7" width="11.28515625" customWidth="1"/>
    <col min="8" max="8" width="7.85546875" bestFit="1" customWidth="1"/>
    <col min="10" max="10" width="13.7109375" bestFit="1" customWidth="1"/>
    <col min="11" max="14" width="12.7109375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0</v>
      </c>
      <c r="B2" s="3" t="s">
        <v>4</v>
      </c>
      <c r="C2" s="3" t="s">
        <v>38</v>
      </c>
      <c r="D2" s="3" t="s">
        <v>39</v>
      </c>
      <c r="E2" s="3" t="s">
        <v>40</v>
      </c>
      <c r="F2" s="3" t="s">
        <v>41</v>
      </c>
      <c r="G2" s="4" t="s">
        <v>31</v>
      </c>
      <c r="H2" s="1"/>
      <c r="I2" s="1"/>
    </row>
    <row r="3" spans="1:14">
      <c r="A3" s="6" t="s">
        <v>2</v>
      </c>
      <c r="B3" s="22">
        <v>260</v>
      </c>
      <c r="C3" s="68">
        <v>35</v>
      </c>
      <c r="D3" s="7"/>
      <c r="E3" s="7"/>
      <c r="F3" s="7"/>
      <c r="G3" s="8">
        <f>B3*C3</f>
        <v>9100</v>
      </c>
      <c r="H3" s="1"/>
      <c r="I3" s="1"/>
    </row>
    <row r="4" spans="1:14">
      <c r="A4" s="6" t="s">
        <v>3</v>
      </c>
      <c r="B4" s="22">
        <v>30</v>
      </c>
      <c r="C4" s="68"/>
      <c r="D4" s="7"/>
      <c r="E4" s="7"/>
      <c r="F4" s="7"/>
      <c r="G4" s="8">
        <f>B4*C3</f>
        <v>1050</v>
      </c>
      <c r="H4" s="1"/>
      <c r="I4" s="1"/>
    </row>
    <row r="5" spans="1:14">
      <c r="A5" s="11" t="s">
        <v>9</v>
      </c>
      <c r="B5" s="22">
        <v>40</v>
      </c>
      <c r="C5" s="7"/>
      <c r="D5" s="22">
        <v>14</v>
      </c>
      <c r="E5" s="22">
        <v>2.5</v>
      </c>
      <c r="F5" s="12">
        <f>D5*E5</f>
        <v>35</v>
      </c>
      <c r="G5" s="8">
        <f>F5*B5</f>
        <v>1400</v>
      </c>
      <c r="H5" s="1"/>
      <c r="I5" s="1"/>
    </row>
    <row r="6" spans="1:14" ht="15.75" thickBot="1">
      <c r="A6" s="14" t="s">
        <v>1</v>
      </c>
      <c r="B6" s="21">
        <v>150</v>
      </c>
      <c r="C6" s="16">
        <f>C3</f>
        <v>35</v>
      </c>
      <c r="D6" s="15"/>
      <c r="E6" s="15"/>
      <c r="F6" s="15"/>
      <c r="G6" s="17">
        <f>B6*C6</f>
        <v>5250</v>
      </c>
      <c r="H6" s="1"/>
      <c r="I6" s="1"/>
    </row>
    <row r="7" spans="1:14">
      <c r="A7" s="7" t="s">
        <v>8</v>
      </c>
      <c r="B7" s="7"/>
      <c r="C7" s="7"/>
      <c r="D7" s="7"/>
      <c r="E7" s="7"/>
      <c r="F7" s="7"/>
      <c r="G7" s="18">
        <f xml:space="preserve"> SUM(G3:G6)</f>
        <v>16800</v>
      </c>
      <c r="H7" s="1"/>
      <c r="I7" s="1"/>
    </row>
    <row r="8" spans="1:14">
      <c r="A8" s="7" t="s">
        <v>7</v>
      </c>
      <c r="B8" s="7"/>
      <c r="C8" s="7"/>
      <c r="D8" s="7"/>
      <c r="E8" s="7"/>
      <c r="F8" s="7"/>
      <c r="G8" s="18">
        <f>G7/2</f>
        <v>8400</v>
      </c>
      <c r="H8" s="1"/>
      <c r="I8" s="1"/>
      <c r="J8" s="1"/>
      <c r="K8" s="1"/>
      <c r="L8" s="1"/>
      <c r="M8" s="1"/>
      <c r="N8" s="1"/>
    </row>
    <row r="9" spans="1:14" ht="15.75" thickBot="1">
      <c r="A9" s="7" t="s">
        <v>5</v>
      </c>
      <c r="B9" s="22">
        <v>3</v>
      </c>
      <c r="M9" s="1"/>
      <c r="N9" s="1"/>
    </row>
    <row r="10" spans="1:14" ht="15.75" thickBot="1">
      <c r="A10" s="7" t="s">
        <v>6</v>
      </c>
      <c r="B10" s="22">
        <v>5.6</v>
      </c>
      <c r="C10" s="52" t="s">
        <v>42</v>
      </c>
      <c r="D10" s="65" t="s">
        <v>28</v>
      </c>
      <c r="E10" s="66"/>
      <c r="F10" s="66" t="s">
        <v>15</v>
      </c>
      <c r="G10" s="67"/>
      <c r="M10" s="1"/>
      <c r="N10" s="1"/>
    </row>
    <row r="11" spans="1:14" ht="15.75" thickBot="1">
      <c r="A11" s="7" t="s">
        <v>11</v>
      </c>
      <c r="B11" s="19">
        <f>B9/B10</f>
        <v>0.5357142857142857</v>
      </c>
      <c r="C11" s="53"/>
      <c r="D11" s="54" t="s">
        <v>13</v>
      </c>
      <c r="E11" s="55" t="s">
        <v>14</v>
      </c>
      <c r="F11" s="55" t="s">
        <v>16</v>
      </c>
      <c r="G11" s="56" t="s">
        <v>17</v>
      </c>
      <c r="M11" s="1"/>
      <c r="N11" s="1"/>
    </row>
    <row r="12" spans="1:14">
      <c r="A12" s="7" t="s">
        <v>10</v>
      </c>
      <c r="B12" s="24">
        <f>G8*B11</f>
        <v>4500</v>
      </c>
      <c r="C12" s="57" t="s">
        <v>12</v>
      </c>
      <c r="D12" s="58">
        <v>16730000</v>
      </c>
      <c r="E12" s="59">
        <v>6160000</v>
      </c>
      <c r="F12" s="59">
        <v>220000</v>
      </c>
      <c r="G12" s="60">
        <v>77000</v>
      </c>
    </row>
    <row r="13" spans="1:14">
      <c r="A13" s="7" t="s">
        <v>21</v>
      </c>
      <c r="B13" s="24">
        <f>B12/B9</f>
        <v>1500</v>
      </c>
      <c r="C13" s="61" t="s">
        <v>18</v>
      </c>
      <c r="D13" s="62">
        <v>25100000</v>
      </c>
      <c r="E13" s="18">
        <v>9250000</v>
      </c>
      <c r="F13" s="18">
        <v>294000</v>
      </c>
      <c r="G13" s="8">
        <v>103000</v>
      </c>
    </row>
    <row r="14" spans="1:14">
      <c r="A14" s="20" t="s">
        <v>27</v>
      </c>
      <c r="B14" s="23">
        <f>B13/100</f>
        <v>15</v>
      </c>
      <c r="C14" s="61" t="s">
        <v>19</v>
      </c>
      <c r="D14" s="62">
        <v>24920000</v>
      </c>
      <c r="E14" s="18">
        <v>8890000</v>
      </c>
      <c r="F14" s="18">
        <v>311000</v>
      </c>
      <c r="G14" s="8">
        <v>111000</v>
      </c>
    </row>
    <row r="15" spans="1:14" ht="15.75" thickBot="1">
      <c r="A15" s="7" t="s">
        <v>26</v>
      </c>
      <c r="B15" s="8">
        <f>B9*1000</f>
        <v>3000</v>
      </c>
      <c r="C15" s="53" t="s">
        <v>20</v>
      </c>
      <c r="D15" s="63">
        <v>38310000</v>
      </c>
      <c r="E15" s="64">
        <v>13630000</v>
      </c>
      <c r="F15" s="64">
        <v>426000</v>
      </c>
      <c r="G15" s="17">
        <v>151000</v>
      </c>
      <c r="I15" s="1"/>
      <c r="J15" s="1"/>
      <c r="K15" s="1"/>
    </row>
    <row r="16" spans="1:14" ht="15.75" thickBot="1"/>
    <row r="17" spans="1:14" ht="15.75" thickBot="1">
      <c r="A17" s="25"/>
      <c r="B17" s="50" t="s">
        <v>46</v>
      </c>
      <c r="C17" s="9" t="s">
        <v>45</v>
      </c>
      <c r="D17" s="51" t="s">
        <v>44</v>
      </c>
      <c r="E17" s="10" t="s">
        <v>43</v>
      </c>
      <c r="F17" s="1"/>
      <c r="G17" s="1"/>
      <c r="H17" s="1"/>
      <c r="I17" s="1"/>
      <c r="J17" s="1"/>
      <c r="K17" s="1"/>
    </row>
    <row r="18" spans="1:14">
      <c r="A18" s="5" t="s">
        <v>22</v>
      </c>
      <c r="B18" s="34">
        <f>B14*B15/2</f>
        <v>22500</v>
      </c>
      <c r="C18" s="35">
        <f>B15*B14/2</f>
        <v>22500</v>
      </c>
      <c r="D18" s="35">
        <f>B18</f>
        <v>22500</v>
      </c>
      <c r="E18" s="36">
        <f>C18</f>
        <v>22500</v>
      </c>
      <c r="F18" s="1"/>
      <c r="G18" s="1"/>
      <c r="H18" s="1"/>
      <c r="I18" s="1"/>
      <c r="J18" s="1"/>
      <c r="K18" s="1"/>
    </row>
    <row r="19" spans="1:14">
      <c r="A19" s="13" t="s">
        <v>25</v>
      </c>
      <c r="B19" s="28">
        <f>B14*B15*B15/12</f>
        <v>11250000</v>
      </c>
      <c r="C19" s="18">
        <v>0</v>
      </c>
      <c r="D19" s="24">
        <f>B19</f>
        <v>11250000</v>
      </c>
      <c r="E19" s="29">
        <f t="shared" ref="E19:E20" si="0">C19</f>
        <v>0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3" t="s">
        <v>23</v>
      </c>
      <c r="B20" s="28">
        <f>B14*B15*B15/24</f>
        <v>5625000</v>
      </c>
      <c r="C20" s="24">
        <f>B14*B15*B15/8</f>
        <v>16875000</v>
      </c>
      <c r="D20" s="24">
        <f>B20</f>
        <v>5625000</v>
      </c>
      <c r="E20" s="29">
        <f t="shared" si="0"/>
        <v>16875000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3" t="s">
        <v>24</v>
      </c>
      <c r="B21" s="30">
        <f>B14*B15*B15*B15*B15/(384*210000*D12)</f>
        <v>0.90059559388609001</v>
      </c>
      <c r="C21" s="31">
        <f>B14*B15*B15*B15*B15*5/(384*210000*D12)</f>
        <v>4.5029779694304501</v>
      </c>
      <c r="D21" s="31">
        <f>B14*B15*B15*B15*B15/(384*210000*D14)</f>
        <v>0.60461333409768403</v>
      </c>
      <c r="E21" s="32">
        <f>B14*B15*B15*B15*B15*5/(384*210000*D14)</f>
        <v>3.0230666704884199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5.75" thickBot="1">
      <c r="A22" s="26" t="s">
        <v>34</v>
      </c>
      <c r="B22" s="44">
        <f>B21/B15</f>
        <v>3.0019853129536334E-4</v>
      </c>
      <c r="C22" s="45">
        <f>C21/B15</f>
        <v>1.5009926564768167E-3</v>
      </c>
      <c r="D22" s="45">
        <f>D21/B15</f>
        <v>2.0153777803256134E-4</v>
      </c>
      <c r="E22" s="46">
        <f>E21/B15</f>
        <v>1.0076888901628066E-3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5.75" thickBot="1">
      <c r="A23" s="27" t="s">
        <v>35</v>
      </c>
      <c r="B23" s="47">
        <f>1/750</f>
        <v>1.3333333333333333E-3</v>
      </c>
      <c r="C23" s="48"/>
      <c r="D23" s="48"/>
      <c r="E23" s="48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thickBot="1">
      <c r="A25" s="69" t="s">
        <v>32</v>
      </c>
      <c r="B25" s="70"/>
      <c r="C25" s="10">
        <v>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39" t="s">
        <v>29</v>
      </c>
      <c r="B26" s="49">
        <v>300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38" t="s">
        <v>30</v>
      </c>
      <c r="B27" s="37">
        <v>150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thickBot="1">
      <c r="A28" s="41" t="s">
        <v>37</v>
      </c>
      <c r="B28" s="42">
        <f>B26*B27</f>
        <v>45000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thickBot="1">
      <c r="A29" s="40" t="s">
        <v>36</v>
      </c>
      <c r="B29" s="43">
        <f>B18/B28</f>
        <v>0.5</v>
      </c>
      <c r="C29" s="71" t="s">
        <v>33</v>
      </c>
      <c r="D29" s="72"/>
      <c r="E29" s="33"/>
      <c r="F29" s="1"/>
      <c r="G29" s="1"/>
      <c r="H29" s="1"/>
      <c r="I29" s="1"/>
      <c r="J29" s="1"/>
      <c r="K29" s="1"/>
      <c r="L29" s="1"/>
      <c r="M29" s="1"/>
      <c r="N29" s="1"/>
    </row>
  </sheetData>
  <mergeCells count="5">
    <mergeCell ref="D10:E10"/>
    <mergeCell ref="F10:G10"/>
    <mergeCell ref="C3:C4"/>
    <mergeCell ref="A25:B25"/>
    <mergeCell ref="C29:D29"/>
  </mergeCells>
  <conditionalFormatting sqref="B29">
    <cfRule type="cellIs" dxfId="3" priority="1" operator="greaterThan">
      <formula>$C$25</formula>
    </cfRule>
    <cfRule type="cellIs" dxfId="2" priority="4" operator="lessThan">
      <formula>$C$25</formula>
    </cfRule>
  </conditionalFormatting>
  <conditionalFormatting sqref="B22:E22">
    <cfRule type="cellIs" dxfId="1" priority="2" operator="greaterThan">
      <formula>$B$23</formula>
    </cfRule>
    <cfRule type="cellIs" dxfId="0" priority="3" operator="lessThan">
      <formula>$B$23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DASSAULT AVIATION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Lafargue Alban (Ext)</dc:creator>
  <cp:lastModifiedBy>Céline</cp:lastModifiedBy>
  <dcterms:created xsi:type="dcterms:W3CDTF">2019-10-03T09:26:36Z</dcterms:created>
  <dcterms:modified xsi:type="dcterms:W3CDTF">2019-10-06T21:40:16Z</dcterms:modified>
</cp:coreProperties>
</file>