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30" windowHeight="4755"/>
  </bookViews>
  <sheets>
    <sheet name="Feuil1" sheetId="1" r:id="rId1"/>
  </sheets>
  <definedNames>
    <definedName name="A_1">Feuil1!$J$28</definedName>
    <definedName name="A_2">Feuil1!$H$28</definedName>
    <definedName name="A_3">Feuil1!$I$28</definedName>
    <definedName name="A_4">Feuil1!$K$28</definedName>
    <definedName name="BA">Feuil1!$H$16</definedName>
    <definedName name="BD">Feuil1!$J$16</definedName>
    <definedName name="BE">Feuil1!$P$16</definedName>
    <definedName name="d">Feuil1!$F$9</definedName>
    <definedName name="DA">Feuil1!$I$16</definedName>
    <definedName name="p">Feuil1!$K$16</definedName>
    <definedName name="QS">Feuil1!$M$16</definedName>
    <definedName name="R_1">Feuil1!$B$9</definedName>
    <definedName name="R_2">Feuil1!$C$9</definedName>
    <definedName name="R_3">Feuil1!$D$9</definedName>
    <definedName name="R_4">Feuil1!$E$9</definedName>
    <definedName name="Sgn">Feuil1!$K$19</definedName>
    <definedName name="α">Feuil1!$H$9</definedName>
    <definedName name="β">Feuil1!$I$9</definedName>
    <definedName name="γ">Feuil1!$N$9</definedName>
    <definedName name="δ">Feuil1!$K$9</definedName>
    <definedName name="μ">Feuil1!$M$9</definedName>
    <definedName name="φ">Feuil1!$J$9</definedName>
  </definedNames>
  <calcPr calcId="145621"/>
</workbook>
</file>

<file path=xl/calcChain.xml><?xml version="1.0" encoding="utf-8"?>
<calcChain xmlns="http://schemas.openxmlformats.org/spreadsheetml/2006/main">
  <c r="Q31" i="1" l="1"/>
  <c r="B10" i="1"/>
  <c r="N31" i="1"/>
  <c r="M9" i="1"/>
  <c r="M11" i="1" s="1"/>
  <c r="M16" i="1" l="1"/>
  <c r="N9" i="1"/>
  <c r="M20" i="1"/>
  <c r="J16" i="1"/>
  <c r="K9" i="1"/>
  <c r="J9" i="1"/>
  <c r="I9" i="1"/>
  <c r="P20" i="1" s="1"/>
  <c r="H9" i="1"/>
  <c r="H11" i="1" s="1"/>
  <c r="K11" i="1" l="1"/>
  <c r="Q20" i="1"/>
  <c r="I11" i="1"/>
  <c r="P16" i="1"/>
  <c r="N11" i="1"/>
  <c r="N20" i="1"/>
  <c r="M24" i="1"/>
  <c r="M28" i="1" s="1"/>
  <c r="N24" i="1"/>
  <c r="K19" i="1"/>
  <c r="J11" i="1"/>
  <c r="H16" i="1"/>
  <c r="H20" i="1"/>
  <c r="J28" i="1"/>
  <c r="P24" i="1" l="1"/>
  <c r="P28" i="1" s="1"/>
  <c r="Q24" i="1"/>
  <c r="P32" i="1" s="1"/>
  <c r="N28" i="1"/>
  <c r="M32" i="1" s="1"/>
  <c r="I16" i="1"/>
  <c r="I24" i="1" s="1"/>
  <c r="I20" i="1"/>
  <c r="H24" i="1"/>
  <c r="H28" i="1" s="1"/>
  <c r="I28" i="1" l="1"/>
  <c r="K16" i="1"/>
  <c r="K28" i="1" s="1"/>
  <c r="H32" i="1" l="1"/>
  <c r="D12" i="1" s="1"/>
</calcChain>
</file>

<file path=xl/sharedStrings.xml><?xml version="1.0" encoding="utf-8"?>
<sst xmlns="http://schemas.openxmlformats.org/spreadsheetml/2006/main" count="98" uniqueCount="57">
  <si>
    <t>d</t>
  </si>
  <si>
    <t>R_3</t>
  </si>
  <si>
    <t>R_4</t>
  </si>
  <si>
    <t>R_2</t>
  </si>
  <si>
    <t>R_1</t>
  </si>
  <si>
    <t>(mm)</t>
  </si>
  <si>
    <t>α</t>
  </si>
  <si>
    <t>β</t>
  </si>
  <si>
    <t>φ</t>
  </si>
  <si>
    <t>δ</t>
  </si>
  <si>
    <t>(rad)</t>
  </si>
  <si>
    <t>aire sect. BAO</t>
  </si>
  <si>
    <t>BA</t>
  </si>
  <si>
    <t>( ° )</t>
  </si>
  <si>
    <t>(mm²)</t>
  </si>
  <si>
    <t>aire triangle BAO</t>
  </si>
  <si>
    <t>DA</t>
  </si>
  <si>
    <t>aire sect. DAP</t>
  </si>
  <si>
    <t>aire triangle DAP</t>
  </si>
  <si>
    <t>BD</t>
  </si>
  <si>
    <t>demi périm.ABD</t>
  </si>
  <si>
    <t>A_2</t>
  </si>
  <si>
    <t>A_3</t>
  </si>
  <si>
    <t>A_1</t>
  </si>
  <si>
    <t>A_4</t>
  </si>
  <si>
    <t>mm²</t>
  </si>
  <si>
    <t xml:space="preserve">Aire intersection 2 x BANM : </t>
  </si>
  <si>
    <t>Aire 1/2 intersect. BANM</t>
  </si>
  <si>
    <t>μ</t>
  </si>
  <si>
    <t>γ</t>
  </si>
  <si>
    <t>QS</t>
  </si>
  <si>
    <t>aire sect. OQU</t>
  </si>
  <si>
    <t>aire triangle OQU</t>
  </si>
  <si>
    <t>aire sect. PQU</t>
  </si>
  <si>
    <t>aire triangle PQU</t>
  </si>
  <si>
    <t>A_6</t>
  </si>
  <si>
    <t>A_7</t>
  </si>
  <si>
    <t>Aire intersect. QTUMQ</t>
  </si>
  <si>
    <t>Intersect. entre R2 et R4 ?</t>
  </si>
  <si>
    <t>Entrez les valeurs dans les cellules jaunes. Il faut R1&lt;R2&lt;R3&lt;R4</t>
  </si>
  <si>
    <t>BE</t>
  </si>
  <si>
    <t>aire sect. OBF</t>
  </si>
  <si>
    <t>aire triangle OBF</t>
  </si>
  <si>
    <t>A_8</t>
  </si>
  <si>
    <t>aire sect. PBF</t>
  </si>
  <si>
    <t>aire triangle PBF</t>
  </si>
  <si>
    <t>Aire intersect.BGFHB</t>
  </si>
  <si>
    <t>Intersect. entre R1 et R3 ?</t>
  </si>
  <si>
    <t>(Modifie le calcul selon la position
de P par rapport au rayon R3)</t>
  </si>
  <si>
    <t>(Modifie le calcul selon
la position de R2
par rapport à R4)</t>
  </si>
  <si>
    <t>(Modifie le calcul selon
la position de R1
par rapport à R3)</t>
  </si>
  <si>
    <t xml:space="preserve">Signe(φ -δ)  =  </t>
  </si>
  <si>
    <t>NOTA : dans certaines configurations, il est normal que certaines cellules contiennent : #NOMBRE!</t>
  </si>
  <si>
    <t>Pour cas 1 et 2</t>
  </si>
  <si>
    <t>Pour cas 3</t>
  </si>
  <si>
    <t>Pour cas 4</t>
  </si>
  <si>
    <r>
      <rPr>
        <sz val="14"/>
        <color theme="1"/>
        <rFont val="Arial"/>
        <family val="2"/>
      </rPr>
      <t>Trouver l'aire de l'intersection de deux couronnes</t>
    </r>
    <r>
      <rPr>
        <sz val="10"/>
        <color theme="1"/>
        <rFont val="Arial"/>
        <family val="2"/>
      </rPr>
      <t xml:space="preserve"> (attention, les cas ne sont pas tous traités)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</si>
</sst>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0070C0"/>
      <name val="Arial"/>
      <family val="2"/>
    </font>
    <font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theme="0" tint="-0.24994659260841701"/>
      </left>
      <right/>
      <top style="thin">
        <color indexed="64"/>
      </top>
      <bottom style="dotted">
        <color theme="0" tint="-0.24994659260841701"/>
      </bottom>
      <diagonal/>
    </border>
    <border>
      <left/>
      <right/>
      <top style="thin">
        <color indexed="64"/>
      </top>
      <bottom style="dotted">
        <color theme="0" tint="-0.24994659260841701"/>
      </bottom>
      <diagonal/>
    </border>
    <border>
      <left/>
      <right style="dotted">
        <color theme="0" tint="-0.24994659260841701"/>
      </right>
      <top style="thin">
        <color indexed="64"/>
      </top>
      <bottom style="dotted">
        <color theme="0" tint="-0.2499465926084170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3" borderId="0" xfId="0" applyNumberForma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0" fillId="4" borderId="9" xfId="0" applyFill="1" applyBorder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33</xdr:row>
      <xdr:rowOff>104775</xdr:rowOff>
    </xdr:from>
    <xdr:to>
      <xdr:col>8</xdr:col>
      <xdr:colOff>238125</xdr:colOff>
      <xdr:row>85</xdr:row>
      <xdr:rowOff>38100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5124450"/>
          <a:ext cx="6067425" cy="8353425"/>
        </a:xfrm>
        <a:prstGeom prst="rect">
          <a:avLst/>
        </a:prstGeom>
      </xdr:spPr>
    </xdr:pic>
    <xdr:clientData/>
  </xdr:twoCellAnchor>
  <xdr:twoCellAnchor editAs="oneCell">
    <xdr:from>
      <xdr:col>8</xdr:col>
      <xdr:colOff>111900</xdr:colOff>
      <xdr:row>33</xdr:row>
      <xdr:rowOff>102375</xdr:rowOff>
    </xdr:from>
    <xdr:to>
      <xdr:col>12</xdr:col>
      <xdr:colOff>673875</xdr:colOff>
      <xdr:row>85</xdr:row>
      <xdr:rowOff>35700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98400" y="5122050"/>
          <a:ext cx="6067425" cy="835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6"/>
  <sheetViews>
    <sheetView showGridLines="0" tabSelected="1" workbookViewId="0"/>
  </sheetViews>
  <sheetFormatPr baseColWidth="10" defaultRowHeight="12.75" x14ac:dyDescent="0.2"/>
  <cols>
    <col min="1" max="1" width="5.5703125" customWidth="1"/>
    <col min="7" max="7" width="5.5703125" customWidth="1"/>
    <col min="8" max="11" width="26" style="1" customWidth="1"/>
    <col min="12" max="12" width="4.5703125" style="12" customWidth="1"/>
    <col min="13" max="14" width="26" style="1" customWidth="1"/>
    <col min="15" max="15" width="4.140625" style="1" customWidth="1"/>
    <col min="16" max="18" width="26" customWidth="1"/>
  </cols>
  <sheetData>
    <row r="2" spans="2:17" ht="18" x14ac:dyDescent="0.25">
      <c r="B2" t="s">
        <v>56</v>
      </c>
    </row>
    <row r="4" spans="2:17" x14ac:dyDescent="0.2">
      <c r="I4" s="20" t="s">
        <v>52</v>
      </c>
    </row>
    <row r="5" spans="2:17" x14ac:dyDescent="0.2">
      <c r="B5" s="18" t="s">
        <v>39</v>
      </c>
    </row>
    <row r="6" spans="2:17" x14ac:dyDescent="0.2">
      <c r="H6" s="21" t="s">
        <v>53</v>
      </c>
      <c r="I6" s="21"/>
      <c r="J6" s="21"/>
      <c r="K6" s="21"/>
      <c r="M6" s="21" t="s">
        <v>54</v>
      </c>
      <c r="N6" s="21"/>
      <c r="P6" s="22" t="s">
        <v>55</v>
      </c>
      <c r="Q6" s="22"/>
    </row>
    <row r="7" spans="2:17" x14ac:dyDescent="0.2">
      <c r="B7" s="5" t="s">
        <v>4</v>
      </c>
      <c r="C7" s="5" t="s">
        <v>3</v>
      </c>
      <c r="D7" s="5" t="s">
        <v>1</v>
      </c>
      <c r="E7" s="5" t="s">
        <v>2</v>
      </c>
      <c r="F7" s="5" t="s">
        <v>0</v>
      </c>
      <c r="H7" s="4" t="s">
        <v>6</v>
      </c>
      <c r="I7" s="4" t="s">
        <v>7</v>
      </c>
      <c r="J7" s="4" t="s">
        <v>8</v>
      </c>
      <c r="K7" s="4" t="s">
        <v>9</v>
      </c>
      <c r="L7" s="11"/>
      <c r="M7" s="4" t="s">
        <v>28</v>
      </c>
      <c r="N7" s="4" t="s">
        <v>29</v>
      </c>
    </row>
    <row r="8" spans="2:17" x14ac:dyDescent="0.2">
      <c r="B8" s="6" t="s">
        <v>5</v>
      </c>
      <c r="C8" s="6" t="s">
        <v>5</v>
      </c>
      <c r="D8" s="6" t="s">
        <v>5</v>
      </c>
      <c r="E8" s="6" t="s">
        <v>5</v>
      </c>
      <c r="F8" s="6" t="s">
        <v>5</v>
      </c>
      <c r="H8" s="5" t="s">
        <v>10</v>
      </c>
      <c r="I8" s="5" t="s">
        <v>10</v>
      </c>
      <c r="J8" s="5" t="s">
        <v>10</v>
      </c>
      <c r="K8" s="5" t="s">
        <v>10</v>
      </c>
      <c r="L8" s="11"/>
      <c r="M8" s="5" t="s">
        <v>10</v>
      </c>
      <c r="N8" s="5" t="s">
        <v>10</v>
      </c>
    </row>
    <row r="9" spans="2:17" x14ac:dyDescent="0.2">
      <c r="B9" s="7">
        <v>4.25</v>
      </c>
      <c r="C9" s="7">
        <v>16</v>
      </c>
      <c r="D9" s="7">
        <v>23.5</v>
      </c>
      <c r="E9" s="7">
        <v>28.5</v>
      </c>
      <c r="F9" s="7">
        <v>12</v>
      </c>
      <c r="H9" s="8" t="e">
        <f>ACOS((R_3^2-R_1^2+d^2)/(2*R_3*d))</f>
        <v>#NUM!</v>
      </c>
      <c r="I9" s="8">
        <f>ACOS((R_3^2-R_2^2+d^2)/(2*R_3*d))</f>
        <v>0.67519495989163847</v>
      </c>
      <c r="J9" s="8" t="e">
        <f>ACOS((R_1^2-R_3^2+d^2)/(2*R_1*d))</f>
        <v>#NUM!</v>
      </c>
      <c r="K9" s="8">
        <f>ACOS((R_2^2-R_3^2+d^2)/(2*R_2*d))</f>
        <v>1.9784805075965362</v>
      </c>
      <c r="L9" s="11"/>
      <c r="M9" s="8" t="e">
        <f>ACOS((R_4^2-R_2^2+d^2)/(2*d*R_4))</f>
        <v>#NUM!</v>
      </c>
      <c r="N9" s="8" t="e">
        <f>ASIN(R_4*SIN(μ)/R_2)</f>
        <v>#NUM!</v>
      </c>
    </row>
    <row r="10" spans="2:17" x14ac:dyDescent="0.2">
      <c r="B10" s="15" t="str">
        <f>IF(OR(R_1&gt;R_2,R_2&gt;R_3,R_3&gt;R_4),"L'un des rayons ne répond pas à la condition ci-dessus","")</f>
        <v/>
      </c>
      <c r="C10" s="16"/>
      <c r="D10" s="16"/>
      <c r="E10" s="16"/>
      <c r="F10" s="17"/>
      <c r="H10" s="5" t="s">
        <v>13</v>
      </c>
      <c r="I10" s="5" t="s">
        <v>13</v>
      </c>
      <c r="J10" s="5" t="s">
        <v>13</v>
      </c>
      <c r="K10" s="5" t="s">
        <v>13</v>
      </c>
      <c r="L10" s="11"/>
      <c r="M10" s="5" t="s">
        <v>13</v>
      </c>
      <c r="N10" s="5" t="s">
        <v>13</v>
      </c>
    </row>
    <row r="11" spans="2:17" x14ac:dyDescent="0.2">
      <c r="H11" s="8" t="e">
        <f>DEGREES(α)</f>
        <v>#NUM!</v>
      </c>
      <c r="I11" s="8">
        <f>DEGREES(β)</f>
        <v>38.685821550295778</v>
      </c>
      <c r="J11" s="8" t="e">
        <f>DEGREES(φ)</f>
        <v>#NUM!</v>
      </c>
      <c r="K11" s="8">
        <f>DEGREES(δ)</f>
        <v>113.35858293418234</v>
      </c>
      <c r="L11" s="11"/>
      <c r="M11" s="8" t="e">
        <f>DEGREES(μ)</f>
        <v>#NUM!</v>
      </c>
      <c r="N11" s="8" t="e">
        <f>DEGREES(γ)</f>
        <v>#NUM!</v>
      </c>
    </row>
    <row r="12" spans="2:17" x14ac:dyDescent="0.2">
      <c r="C12" s="2" t="s">
        <v>26</v>
      </c>
      <c r="D12" s="3">
        <f>IF(Q31,2*H32-M32,P32-M32)</f>
        <v>101.14425498704293</v>
      </c>
      <c r="E12" t="s">
        <v>25</v>
      </c>
    </row>
    <row r="14" spans="2:17" x14ac:dyDescent="0.2">
      <c r="H14" s="5" t="s">
        <v>12</v>
      </c>
      <c r="I14" s="5" t="s">
        <v>16</v>
      </c>
      <c r="J14" s="5" t="s">
        <v>19</v>
      </c>
      <c r="K14" s="5" t="s">
        <v>20</v>
      </c>
      <c r="L14" s="11"/>
      <c r="M14" s="5" t="s">
        <v>30</v>
      </c>
      <c r="N14"/>
      <c r="O14"/>
      <c r="P14" s="5" t="s">
        <v>40</v>
      </c>
    </row>
    <row r="15" spans="2:17" x14ac:dyDescent="0.2">
      <c r="H15" s="6" t="s">
        <v>5</v>
      </c>
      <c r="I15" s="6" t="s">
        <v>5</v>
      </c>
      <c r="J15" s="6" t="s">
        <v>5</v>
      </c>
      <c r="K15" s="6" t="s">
        <v>5</v>
      </c>
      <c r="L15" s="11"/>
      <c r="M15" s="6" t="s">
        <v>5</v>
      </c>
      <c r="N15"/>
      <c r="O15"/>
      <c r="P15" s="6" t="s">
        <v>5</v>
      </c>
    </row>
    <row r="16" spans="2:17" x14ac:dyDescent="0.2">
      <c r="H16" s="9" t="e">
        <f>2*R_3*SIN((β-α)/2)</f>
        <v>#NUM!</v>
      </c>
      <c r="I16" s="9" t="e">
        <f>Sgn*2*R_1*SIN((φ-δ)/2)</f>
        <v>#NUM!</v>
      </c>
      <c r="J16" s="9">
        <f>R_2-R_1</f>
        <v>11.75</v>
      </c>
      <c r="K16" s="9" t="e">
        <f>(BA+DA+BD)/2</f>
        <v>#NUM!</v>
      </c>
      <c r="L16" s="13"/>
      <c r="M16" s="9" t="e">
        <f>R_4*SIN(μ)</f>
        <v>#NUM!</v>
      </c>
      <c r="N16"/>
      <c r="O16"/>
      <c r="P16" s="9">
        <f>R_3*SIN(β)</f>
        <v>14.688663517743878</v>
      </c>
    </row>
    <row r="17" spans="8:17" x14ac:dyDescent="0.2">
      <c r="N17"/>
      <c r="O17"/>
    </row>
    <row r="18" spans="8:17" x14ac:dyDescent="0.2">
      <c r="H18" s="5" t="s">
        <v>11</v>
      </c>
      <c r="I18" s="5" t="s">
        <v>17</v>
      </c>
      <c r="M18" s="5" t="s">
        <v>31</v>
      </c>
      <c r="N18" s="5" t="s">
        <v>33</v>
      </c>
      <c r="O18"/>
      <c r="P18" s="5" t="s">
        <v>41</v>
      </c>
      <c r="Q18" s="5" t="s">
        <v>44</v>
      </c>
    </row>
    <row r="19" spans="8:17" x14ac:dyDescent="0.2">
      <c r="H19" s="6" t="s">
        <v>14</v>
      </c>
      <c r="I19" s="6" t="s">
        <v>14</v>
      </c>
      <c r="J19" s="2" t="s">
        <v>51</v>
      </c>
      <c r="K19" s="10" t="e">
        <f>SIGN(φ-δ)</f>
        <v>#NUM!</v>
      </c>
      <c r="L19" s="14"/>
      <c r="M19" s="6" t="s">
        <v>14</v>
      </c>
      <c r="N19" s="6" t="s">
        <v>14</v>
      </c>
      <c r="O19"/>
      <c r="P19" s="6" t="s">
        <v>14</v>
      </c>
      <c r="Q19" s="6" t="s">
        <v>14</v>
      </c>
    </row>
    <row r="20" spans="8:17" x14ac:dyDescent="0.2">
      <c r="H20" s="9" t="e">
        <f>R_3^2*(β-α)/2</f>
        <v>#NUM!</v>
      </c>
      <c r="I20" s="9" t="e">
        <f>Sgn*R_1^2*(φ-δ)/2</f>
        <v>#NUM!</v>
      </c>
      <c r="J20" s="19" t="s">
        <v>48</v>
      </c>
      <c r="K20" s="19"/>
      <c r="M20" s="9" t="e">
        <f>R_4^2*μ</f>
        <v>#NUM!</v>
      </c>
      <c r="N20" s="9" t="e">
        <f>R_2^2*γ</f>
        <v>#NUM!</v>
      </c>
      <c r="O20"/>
      <c r="P20" s="9">
        <f>R_3^2*β</f>
        <v>372.87641660015737</v>
      </c>
      <c r="Q20" s="9">
        <f>R_2^2*(PI()-δ)</f>
        <v>297.75670937427378</v>
      </c>
    </row>
    <row r="21" spans="8:17" x14ac:dyDescent="0.2">
      <c r="J21" s="19"/>
      <c r="K21" s="19"/>
      <c r="O21"/>
    </row>
    <row r="22" spans="8:17" x14ac:dyDescent="0.2">
      <c r="H22" s="5" t="s">
        <v>15</v>
      </c>
      <c r="I22" s="5" t="s">
        <v>18</v>
      </c>
      <c r="M22" s="5" t="s">
        <v>32</v>
      </c>
      <c r="N22" s="5" t="s">
        <v>34</v>
      </c>
      <c r="O22"/>
      <c r="P22" s="5" t="s">
        <v>42</v>
      </c>
      <c r="Q22" s="5" t="s">
        <v>45</v>
      </c>
    </row>
    <row r="23" spans="8:17" x14ac:dyDescent="0.2">
      <c r="H23" s="6" t="s">
        <v>14</v>
      </c>
      <c r="I23" s="6" t="s">
        <v>14</v>
      </c>
      <c r="M23" s="6" t="s">
        <v>14</v>
      </c>
      <c r="N23" s="6" t="s">
        <v>14</v>
      </c>
      <c r="O23"/>
      <c r="P23" s="6" t="s">
        <v>14</v>
      </c>
      <c r="Q23" s="6" t="s">
        <v>14</v>
      </c>
    </row>
    <row r="24" spans="8:17" x14ac:dyDescent="0.2">
      <c r="H24" s="9" t="e">
        <f>BA/2*R_3*COS((β-α)/2)</f>
        <v>#NUM!</v>
      </c>
      <c r="I24" s="9" t="e">
        <f>DA/2*R_1*COS((φ-δ)/2)</f>
        <v>#NUM!</v>
      </c>
      <c r="M24" s="9" t="e">
        <f>QS*R_4*COS(μ)</f>
        <v>#NUM!</v>
      </c>
      <c r="N24" s="9" t="e">
        <f>QS*R_2*COS(γ)</f>
        <v>#NUM!</v>
      </c>
      <c r="O24"/>
      <c r="P24" s="9">
        <f>BE*R_3*COS(β)</f>
        <v>269.44517140361427</v>
      </c>
      <c r="Q24" s="9">
        <f>BE*R_2*COS(PI()-δ)</f>
        <v>93.181209190687738</v>
      </c>
    </row>
    <row r="25" spans="8:17" x14ac:dyDescent="0.2">
      <c r="N25"/>
      <c r="O25"/>
    </row>
    <row r="26" spans="8:17" x14ac:dyDescent="0.2">
      <c r="H26" s="5" t="s">
        <v>21</v>
      </c>
      <c r="I26" s="5" t="s">
        <v>22</v>
      </c>
      <c r="J26" s="5" t="s">
        <v>23</v>
      </c>
      <c r="K26" s="5" t="s">
        <v>24</v>
      </c>
      <c r="L26" s="11"/>
      <c r="M26" s="5" t="s">
        <v>35</v>
      </c>
      <c r="N26" s="5" t="s">
        <v>36</v>
      </c>
      <c r="O26"/>
      <c r="P26" s="5" t="s">
        <v>43</v>
      </c>
    </row>
    <row r="27" spans="8:17" x14ac:dyDescent="0.2">
      <c r="H27" s="6" t="s">
        <v>14</v>
      </c>
      <c r="I27" s="6" t="s">
        <v>14</v>
      </c>
      <c r="J27" s="6" t="s">
        <v>14</v>
      </c>
      <c r="K27" s="6" t="s">
        <v>14</v>
      </c>
      <c r="L27" s="11"/>
      <c r="M27" s="6" t="s">
        <v>14</v>
      </c>
      <c r="N27" s="6" t="s">
        <v>14</v>
      </c>
      <c r="O27"/>
      <c r="P27" s="6" t="s">
        <v>14</v>
      </c>
    </row>
    <row r="28" spans="8:17" x14ac:dyDescent="0.2">
      <c r="H28" s="9" t="e">
        <f>H20-H24</f>
        <v>#NUM!</v>
      </c>
      <c r="I28" s="9" t="e">
        <f>I20-I24</f>
        <v>#NUM!</v>
      </c>
      <c r="J28" s="9">
        <f>(R_2^2-R_1^2)*(PI()-δ)/2</f>
        <v>138.37399811863528</v>
      </c>
      <c r="K28" s="9" t="e">
        <f>SQRT(p*(p-BA)*(p-DA)*(p-BD))</f>
        <v>#NUM!</v>
      </c>
      <c r="L28" s="13"/>
      <c r="M28" s="9" t="e">
        <f>M20-M24</f>
        <v>#NUM!</v>
      </c>
      <c r="N28" s="9" t="e">
        <f>N20-N24</f>
        <v>#NUM!</v>
      </c>
      <c r="O28"/>
      <c r="P28" s="9">
        <f>P20-P24</f>
        <v>103.4312451965431</v>
      </c>
    </row>
    <row r="29" spans="8:17" x14ac:dyDescent="0.2">
      <c r="N29"/>
      <c r="O29"/>
    </row>
    <row r="30" spans="8:17" x14ac:dyDescent="0.2">
      <c r="H30" s="5" t="s">
        <v>27</v>
      </c>
      <c r="M30" s="5" t="s">
        <v>37</v>
      </c>
      <c r="N30" s="1" t="s">
        <v>38</v>
      </c>
      <c r="O30"/>
      <c r="P30" s="5" t="s">
        <v>46</v>
      </c>
      <c r="Q30" s="1" t="s">
        <v>47</v>
      </c>
    </row>
    <row r="31" spans="8:17" x14ac:dyDescent="0.2">
      <c r="H31" s="6" t="s">
        <v>14</v>
      </c>
      <c r="M31" s="6" t="s">
        <v>14</v>
      </c>
      <c r="N31" t="b">
        <f>d+R_2&gt;R_4</f>
        <v>0</v>
      </c>
      <c r="O31"/>
      <c r="P31" s="6" t="s">
        <v>14</v>
      </c>
      <c r="Q31" t="b">
        <f>d+R_1&gt;R_3</f>
        <v>0</v>
      </c>
    </row>
    <row r="32" spans="8:17" ht="12.75" customHeight="1" x14ac:dyDescent="0.2">
      <c r="H32" s="9" t="e">
        <f>(A_1-A_2+Sgn*A_3-Sgn*A_4)</f>
        <v>#NUM!</v>
      </c>
      <c r="M32" s="9">
        <f>IF(N31,N28-M28,0)</f>
        <v>0</v>
      </c>
      <c r="N32" s="19" t="s">
        <v>49</v>
      </c>
      <c r="O32"/>
      <c r="P32" s="9">
        <f>Q20-Q24-P28</f>
        <v>101.14425498704293</v>
      </c>
      <c r="Q32" s="19" t="s">
        <v>50</v>
      </c>
    </row>
    <row r="33" spans="14:17" x14ac:dyDescent="0.2">
      <c r="N33" s="19"/>
      <c r="O33"/>
      <c r="Q33" s="19"/>
    </row>
    <row r="34" spans="14:17" x14ac:dyDescent="0.2">
      <c r="N34" s="19"/>
      <c r="O34"/>
      <c r="Q34" s="19"/>
    </row>
    <row r="35" spans="14:17" x14ac:dyDescent="0.2">
      <c r="N35"/>
      <c r="O35"/>
    </row>
    <row r="36" spans="14:17" x14ac:dyDescent="0.2">
      <c r="O36"/>
    </row>
  </sheetData>
  <mergeCells count="7">
    <mergeCell ref="B10:F10"/>
    <mergeCell ref="J20:K21"/>
    <mergeCell ref="N32:N34"/>
    <mergeCell ref="Q32:Q34"/>
    <mergeCell ref="H6:K6"/>
    <mergeCell ref="M6:N6"/>
    <mergeCell ref="P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22</vt:i4>
      </vt:variant>
    </vt:vector>
  </HeadingPairs>
  <TitlesOfParts>
    <vt:vector size="23" baseType="lpstr">
      <vt:lpstr>Feuil1</vt:lpstr>
      <vt:lpstr>A_1</vt:lpstr>
      <vt:lpstr>A_2</vt:lpstr>
      <vt:lpstr>A_3</vt:lpstr>
      <vt:lpstr>A_4</vt:lpstr>
      <vt:lpstr>BA</vt:lpstr>
      <vt:lpstr>BD</vt:lpstr>
      <vt:lpstr>BE</vt:lpstr>
      <vt:lpstr>d</vt:lpstr>
      <vt:lpstr>DA</vt:lpstr>
      <vt:lpstr>p</vt:lpstr>
      <vt:lpstr>QS</vt:lpstr>
      <vt:lpstr>R_1</vt:lpstr>
      <vt:lpstr>R_2</vt:lpstr>
      <vt:lpstr>R_3</vt:lpstr>
      <vt:lpstr>R_4</vt:lpstr>
      <vt:lpstr>Sgn</vt:lpstr>
      <vt:lpstr>α</vt:lpstr>
      <vt:lpstr>β</vt:lpstr>
      <vt:lpstr>γ</vt:lpstr>
      <vt:lpstr>δ</vt:lpstr>
      <vt:lpstr>μ</vt:lpstr>
      <vt:lpstr>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2013-02-13T06:25:06Z</dcterms:created>
  <dcterms:modified xsi:type="dcterms:W3CDTF">2013-02-13T16:17:23Z</dcterms:modified>
</cp:coreProperties>
</file>