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20" windowWidth="18915" windowHeight="9270"/>
  </bookViews>
  <sheets>
    <sheet name="Feuil1" sheetId="1" r:id="rId1"/>
  </sheets>
  <definedNames>
    <definedName name="a">Feuil1!$I$32</definedName>
    <definedName name="A_1">Feuil1!$I$18</definedName>
    <definedName name="A_2">Feuil1!$I$19</definedName>
    <definedName name="A_3">Feuil1!$I$20</definedName>
    <definedName name="b">Feuil1!$K$6</definedName>
    <definedName name="Be">Feuil1!$G$6</definedName>
    <definedName name="Bi">Feuil1!$I$6</definedName>
    <definedName name="Cp">Feuil1!$H$32</definedName>
    <definedName name="d">Feuil1!$L$6</definedName>
    <definedName name="E">Feuil1!$L$11</definedName>
    <definedName name="Et">Feuil1!$G$11</definedName>
    <definedName name="g">Feuil1!$K$11</definedName>
    <definedName name="H">Feuil1!$J$6</definedName>
    <definedName name="He">Feuil1!$F$6</definedName>
    <definedName name="Hi">Feuil1!$H$6</definedName>
    <definedName name="Iens">Feuil1!$J$25</definedName>
    <definedName name="Ip_1">Feuil1!$G$18</definedName>
    <definedName name="Ip_2">Feuil1!$G$19</definedName>
    <definedName name="Ip_3">Feuil1!$G$20</definedName>
    <definedName name="IVens">Feuil1!$K$25</definedName>
    <definedName name="IVp_1">Feuil1!$H$18</definedName>
    <definedName name="IVp_2">Feuil1!$H$19</definedName>
    <definedName name="IVp_3">Feuil1!$H$20</definedName>
    <definedName name="Lapp">Feuil1!$F$11</definedName>
    <definedName name="Massetrac">Feuil1!$H$11</definedName>
    <definedName name="MasseUnit">Feuil1!$L$25</definedName>
    <definedName name="Mv">Feuil1!$J$11</definedName>
    <definedName name="Pp">Feuil1!$G$32</definedName>
    <definedName name="Vens">Feuil1!$H$25</definedName>
    <definedName name="Yg">Feuil1!$G$25</definedName>
  </definedNames>
  <calcPr calcId="145621"/>
</workbook>
</file>

<file path=xl/calcChain.xml><?xml version="1.0" encoding="utf-8"?>
<calcChain xmlns="http://schemas.openxmlformats.org/spreadsheetml/2006/main">
  <c r="F40" i="1" l="1"/>
  <c r="H32" i="1"/>
  <c r="I32" i="1"/>
  <c r="H18" i="1" l="1"/>
  <c r="G18" i="1"/>
  <c r="I20" i="1"/>
  <c r="I19" i="1"/>
  <c r="I18" i="1"/>
  <c r="H20" i="1"/>
  <c r="H19" i="1"/>
  <c r="G20" i="1"/>
  <c r="G19" i="1"/>
  <c r="G25" i="1" l="1"/>
  <c r="H25" i="1" s="1"/>
  <c r="L25" i="1"/>
  <c r="F32" i="1" s="1"/>
  <c r="G32" i="1" s="1"/>
  <c r="J19" i="1"/>
  <c r="K19" i="1" s="1"/>
  <c r="J18" i="1"/>
  <c r="K18" i="1" s="1"/>
  <c r="J20" i="1"/>
  <c r="K20" i="1" s="1"/>
  <c r="F37" i="1" l="1"/>
  <c r="J25" i="1"/>
  <c r="K25" i="1" s="1"/>
  <c r="G37" i="1" s="1"/>
</calcChain>
</file>

<file path=xl/sharedStrings.xml><?xml version="1.0" encoding="utf-8"?>
<sst xmlns="http://schemas.openxmlformats.org/spreadsheetml/2006/main" count="67" uniqueCount="50">
  <si>
    <t>A</t>
  </si>
  <si>
    <t>b</t>
  </si>
  <si>
    <t>d</t>
  </si>
  <si>
    <t>He</t>
  </si>
  <si>
    <t>Be</t>
  </si>
  <si>
    <t>Hi</t>
  </si>
  <si>
    <t>Bi</t>
  </si>
  <si>
    <t>H</t>
  </si>
  <si>
    <t>Masse Volum.</t>
  </si>
  <si>
    <t>(mm)</t>
  </si>
  <si>
    <r>
      <t>(kg/dm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</si>
  <si>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Accél. G</t>
  </si>
  <si>
    <t>m/s/s</t>
  </si>
  <si>
    <t>L entre appuis</t>
  </si>
  <si>
    <t>Emp. Tract</t>
  </si>
  <si>
    <t>Pièce 1</t>
  </si>
  <si>
    <t>(mm²)</t>
  </si>
  <si>
    <t>I</t>
  </si>
  <si>
    <t>Pièce 2</t>
  </si>
  <si>
    <t>Pièce 3</t>
  </si>
  <si>
    <r>
      <t>(mm</t>
    </r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)</t>
    </r>
  </si>
  <si>
    <r>
      <t>(mm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</si>
  <si>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Yg</t>
  </si>
  <si>
    <t>I ensemble</t>
  </si>
  <si>
    <t>V</t>
  </si>
  <si>
    <t>Dist. à G</t>
  </si>
  <si>
    <t>I pièces/G</t>
  </si>
  <si>
    <t>Entrez vos données dans les cellules jaunes</t>
  </si>
  <si>
    <t>Masse. Tract</t>
  </si>
  <si>
    <t>(kg)</t>
  </si>
  <si>
    <t>La charge roulante est supposée en appui sur 4 poutres identiques</t>
  </si>
  <si>
    <t>Masse unitaire</t>
  </si>
  <si>
    <t>(kg/m)</t>
  </si>
  <si>
    <t>(N)</t>
  </si>
  <si>
    <t>Flèche max.</t>
  </si>
  <si>
    <t>Poids unitaire</t>
  </si>
  <si>
    <t>(N/mm)</t>
  </si>
  <si>
    <t>Poids poutre</t>
  </si>
  <si>
    <t>Mod. Young</t>
  </si>
  <si>
    <t>N/mm²)</t>
  </si>
  <si>
    <t>a</t>
  </si>
  <si>
    <t>Charge/point</t>
  </si>
  <si>
    <t>Contrainte</t>
  </si>
  <si>
    <t>(Mpa)</t>
  </si>
  <si>
    <t>Calcul sur une seule poutre (donc pour 1/4 de la charge)</t>
  </si>
  <si>
    <t>Moment quadratique et Module de flexion</t>
  </si>
  <si>
    <t>Le tracteur est supposé avoir son poids également réparti sur ses roues et disposé au milieu de la poutre</t>
  </si>
  <si>
    <t>I / V ens</t>
  </si>
  <si>
    <t>I / V</t>
  </si>
  <si>
    <t>Flèche maxi autorisée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</si>
</sst>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6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/>
    <xf numFmtId="165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3" borderId="3" xfId="0" quotePrefix="1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4</xdr:row>
      <xdr:rowOff>57150</xdr:rowOff>
    </xdr:from>
    <xdr:to>
      <xdr:col>2</xdr:col>
      <xdr:colOff>642825</xdr:colOff>
      <xdr:row>29</xdr:row>
      <xdr:rowOff>4500</xdr:rowOff>
    </xdr:to>
    <xdr:grpSp>
      <xdr:nvGrpSpPr>
        <xdr:cNvPr id="7" name="Groupe 6"/>
        <xdr:cNvGrpSpPr/>
      </xdr:nvGrpSpPr>
      <xdr:grpSpPr>
        <a:xfrm>
          <a:off x="1012825" y="692150"/>
          <a:ext cx="900000" cy="3979600"/>
          <a:chOff x="3609975" y="704850"/>
          <a:chExt cx="900000" cy="3995475"/>
        </a:xfrm>
      </xdr:grpSpPr>
      <xdr:grpSp>
        <xdr:nvGrpSpPr>
          <xdr:cNvPr id="4" name="Groupe 3"/>
          <xdr:cNvGrpSpPr/>
        </xdr:nvGrpSpPr>
        <xdr:grpSpPr>
          <a:xfrm>
            <a:off x="3609975" y="704850"/>
            <a:ext cx="900000" cy="900000"/>
            <a:chOff x="3609975" y="704850"/>
            <a:chExt cx="900000" cy="900000"/>
          </a:xfrm>
        </xdr:grpSpPr>
        <xdr:sp macro="" textlink="">
          <xdr:nvSpPr>
            <xdr:cNvPr id="3" name="Rectangle 2"/>
            <xdr:cNvSpPr>
              <a:spLocks noChangeAspect="1"/>
            </xdr:cNvSpPr>
          </xdr:nvSpPr>
          <xdr:spPr>
            <a:xfrm>
              <a:off x="3609975" y="704850"/>
              <a:ext cx="900000" cy="900000"/>
            </a:xfrm>
            <a:prstGeom prst="rect">
              <a:avLst/>
            </a:prstGeom>
            <a:solidFill>
              <a:srgbClr val="0070C0"/>
            </a:solidFill>
            <a:ln w="31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2" name="Rectangle 1"/>
            <xdr:cNvSpPr>
              <a:spLocks noChangeAspect="1"/>
            </xdr:cNvSpPr>
          </xdr:nvSpPr>
          <xdr:spPr>
            <a:xfrm>
              <a:off x="3699975" y="794850"/>
              <a:ext cx="720000" cy="720000"/>
            </a:xfrm>
            <a:prstGeom prst="rect">
              <a:avLst/>
            </a:prstGeom>
            <a:solidFill>
              <a:schemeClr val="bg1"/>
            </a:solidFill>
            <a:ln w="31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5" name="Rectangle 4"/>
          <xdr:cNvSpPr/>
        </xdr:nvSpPr>
        <xdr:spPr>
          <a:xfrm>
            <a:off x="3987975" y="1609725"/>
            <a:ext cx="144000" cy="2520000"/>
          </a:xfrm>
          <a:prstGeom prst="rect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Ellipse 5"/>
          <xdr:cNvSpPr>
            <a:spLocks noChangeAspect="1"/>
          </xdr:cNvSpPr>
        </xdr:nvSpPr>
        <xdr:spPr>
          <a:xfrm>
            <a:off x="3771975" y="4124325"/>
            <a:ext cx="576000" cy="576000"/>
          </a:xfrm>
          <a:prstGeom prst="ellipse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2</xdr:col>
      <xdr:colOff>85725</xdr:colOff>
      <xdr:row>3</xdr:row>
      <xdr:rowOff>57150</xdr:rowOff>
    </xdr:from>
    <xdr:to>
      <xdr:col>2</xdr:col>
      <xdr:colOff>304800</xdr:colOff>
      <xdr:row>4</xdr:row>
      <xdr:rowOff>76200</xdr:rowOff>
    </xdr:to>
    <xdr:sp macro="" textlink="">
      <xdr:nvSpPr>
        <xdr:cNvPr id="8" name="ZoneTexte 7"/>
        <xdr:cNvSpPr txBox="1"/>
      </xdr:nvSpPr>
      <xdr:spPr>
        <a:xfrm>
          <a:off x="847725" y="381000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Be</a:t>
          </a:r>
        </a:p>
      </xdr:txBody>
    </xdr:sp>
    <xdr:clientData/>
  </xdr:twoCellAnchor>
  <xdr:twoCellAnchor>
    <xdr:from>
      <xdr:col>2</xdr:col>
      <xdr:colOff>85725</xdr:colOff>
      <xdr:row>4</xdr:row>
      <xdr:rowOff>152400</xdr:rowOff>
    </xdr:from>
    <xdr:to>
      <xdr:col>2</xdr:col>
      <xdr:colOff>304800</xdr:colOff>
      <xdr:row>6</xdr:row>
      <xdr:rowOff>9525</xdr:rowOff>
    </xdr:to>
    <xdr:sp macro="" textlink="">
      <xdr:nvSpPr>
        <xdr:cNvPr id="9" name="ZoneTexte 8"/>
        <xdr:cNvSpPr txBox="1"/>
      </xdr:nvSpPr>
      <xdr:spPr>
        <a:xfrm>
          <a:off x="847725" y="638175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Bi</a:t>
          </a:r>
        </a:p>
      </xdr:txBody>
    </xdr:sp>
    <xdr:clientData/>
  </xdr:twoCellAnchor>
  <xdr:twoCellAnchor>
    <xdr:from>
      <xdr:col>1</xdr:col>
      <xdr:colOff>257175</xdr:colOff>
      <xdr:row>6</xdr:row>
      <xdr:rowOff>66675</xdr:rowOff>
    </xdr:from>
    <xdr:to>
      <xdr:col>1</xdr:col>
      <xdr:colOff>476250</xdr:colOff>
      <xdr:row>7</xdr:row>
      <xdr:rowOff>85725</xdr:rowOff>
    </xdr:to>
    <xdr:sp macro="" textlink="">
      <xdr:nvSpPr>
        <xdr:cNvPr id="10" name="ZoneTexte 9"/>
        <xdr:cNvSpPr txBox="1"/>
      </xdr:nvSpPr>
      <xdr:spPr>
        <a:xfrm>
          <a:off x="257175" y="876300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He</a:t>
          </a:r>
        </a:p>
      </xdr:txBody>
    </xdr:sp>
    <xdr:clientData/>
  </xdr:twoCellAnchor>
  <xdr:twoCellAnchor>
    <xdr:from>
      <xdr:col>1</xdr:col>
      <xdr:colOff>590550</xdr:colOff>
      <xdr:row>6</xdr:row>
      <xdr:rowOff>76200</xdr:rowOff>
    </xdr:from>
    <xdr:to>
      <xdr:col>2</xdr:col>
      <xdr:colOff>47625</xdr:colOff>
      <xdr:row>7</xdr:row>
      <xdr:rowOff>95250</xdr:rowOff>
    </xdr:to>
    <xdr:sp macro="" textlink="">
      <xdr:nvSpPr>
        <xdr:cNvPr id="11" name="ZoneTexte 10"/>
        <xdr:cNvSpPr txBox="1"/>
      </xdr:nvSpPr>
      <xdr:spPr>
        <a:xfrm>
          <a:off x="590550" y="885825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Hi</a:t>
          </a:r>
        </a:p>
      </xdr:txBody>
    </xdr:sp>
    <xdr:clientData/>
  </xdr:twoCellAnchor>
  <xdr:twoCellAnchor>
    <xdr:from>
      <xdr:col>2</xdr:col>
      <xdr:colOff>209550</xdr:colOff>
      <xdr:row>18</xdr:row>
      <xdr:rowOff>104775</xdr:rowOff>
    </xdr:from>
    <xdr:to>
      <xdr:col>2</xdr:col>
      <xdr:colOff>714375</xdr:colOff>
      <xdr:row>19</xdr:row>
      <xdr:rowOff>142875</xdr:rowOff>
    </xdr:to>
    <xdr:sp macro="" textlink="">
      <xdr:nvSpPr>
        <xdr:cNvPr id="12" name="ZoneTexte 11"/>
        <xdr:cNvSpPr txBox="1"/>
      </xdr:nvSpPr>
      <xdr:spPr>
        <a:xfrm>
          <a:off x="971550" y="2857500"/>
          <a:ext cx="50482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H x b</a:t>
          </a:r>
        </a:p>
      </xdr:txBody>
    </xdr:sp>
    <xdr:clientData/>
  </xdr:twoCellAnchor>
  <xdr:twoCellAnchor>
    <xdr:from>
      <xdr:col>1</xdr:col>
      <xdr:colOff>428625</xdr:colOff>
      <xdr:row>26</xdr:row>
      <xdr:rowOff>104775</xdr:rowOff>
    </xdr:from>
    <xdr:to>
      <xdr:col>1</xdr:col>
      <xdr:colOff>647700</xdr:colOff>
      <xdr:row>27</xdr:row>
      <xdr:rowOff>123825</xdr:rowOff>
    </xdr:to>
    <xdr:sp macro="" textlink="">
      <xdr:nvSpPr>
        <xdr:cNvPr id="13" name="ZoneTexte 12"/>
        <xdr:cNvSpPr txBox="1"/>
      </xdr:nvSpPr>
      <xdr:spPr>
        <a:xfrm>
          <a:off x="428625" y="4152900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d</a:t>
          </a:r>
        </a:p>
      </xdr:txBody>
    </xdr:sp>
    <xdr:clientData/>
  </xdr:twoCellAnchor>
  <xdr:twoCellAnchor>
    <xdr:from>
      <xdr:col>1</xdr:col>
      <xdr:colOff>304800</xdr:colOff>
      <xdr:row>3</xdr:row>
      <xdr:rowOff>95250</xdr:rowOff>
    </xdr:from>
    <xdr:to>
      <xdr:col>1</xdr:col>
      <xdr:colOff>523875</xdr:colOff>
      <xdr:row>4</xdr:row>
      <xdr:rowOff>114300</xdr:rowOff>
    </xdr:to>
    <xdr:sp macro="" textlink="">
      <xdr:nvSpPr>
        <xdr:cNvPr id="14" name="ZoneTexte 13"/>
        <xdr:cNvSpPr txBox="1"/>
      </xdr:nvSpPr>
      <xdr:spPr>
        <a:xfrm>
          <a:off x="304800" y="419100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1</xdr:col>
      <xdr:colOff>619125</xdr:colOff>
      <xdr:row>18</xdr:row>
      <xdr:rowOff>133350</xdr:rowOff>
    </xdr:from>
    <xdr:to>
      <xdr:col>2</xdr:col>
      <xdr:colOff>76200</xdr:colOff>
      <xdr:row>19</xdr:row>
      <xdr:rowOff>152400</xdr:rowOff>
    </xdr:to>
    <xdr:sp macro="" textlink="">
      <xdr:nvSpPr>
        <xdr:cNvPr id="15" name="ZoneTexte 14"/>
        <xdr:cNvSpPr txBox="1"/>
      </xdr:nvSpPr>
      <xdr:spPr>
        <a:xfrm>
          <a:off x="619125" y="2905125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2</a:t>
          </a:r>
        </a:p>
      </xdr:txBody>
    </xdr:sp>
    <xdr:clientData/>
  </xdr:twoCellAnchor>
  <xdr:twoCellAnchor>
    <xdr:from>
      <xdr:col>1</xdr:col>
      <xdr:colOff>542925</xdr:colOff>
      <xdr:row>25</xdr:row>
      <xdr:rowOff>28575</xdr:rowOff>
    </xdr:from>
    <xdr:to>
      <xdr:col>2</xdr:col>
      <xdr:colOff>0</xdr:colOff>
      <xdr:row>26</xdr:row>
      <xdr:rowOff>47625</xdr:rowOff>
    </xdr:to>
    <xdr:sp macro="" textlink="">
      <xdr:nvSpPr>
        <xdr:cNvPr id="16" name="ZoneTexte 15"/>
        <xdr:cNvSpPr txBox="1"/>
      </xdr:nvSpPr>
      <xdr:spPr>
        <a:xfrm>
          <a:off x="542925" y="3933825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3</a:t>
          </a:r>
        </a:p>
      </xdr:txBody>
    </xdr:sp>
    <xdr:clientData/>
  </xdr:twoCellAnchor>
  <xdr:twoCellAnchor>
    <xdr:from>
      <xdr:col>2</xdr:col>
      <xdr:colOff>657225</xdr:colOff>
      <xdr:row>4</xdr:row>
      <xdr:rowOff>66675</xdr:rowOff>
    </xdr:from>
    <xdr:to>
      <xdr:col>3</xdr:col>
      <xdr:colOff>657225</xdr:colOff>
      <xdr:row>4</xdr:row>
      <xdr:rowOff>66675</xdr:rowOff>
    </xdr:to>
    <xdr:cxnSp macro="">
      <xdr:nvCxnSpPr>
        <xdr:cNvPr id="18" name="Connecteur droit 17"/>
        <xdr:cNvCxnSpPr/>
      </xdr:nvCxnSpPr>
      <xdr:spPr>
        <a:xfrm>
          <a:off x="1419225" y="552450"/>
          <a:ext cx="762000" cy="0"/>
        </a:xfrm>
        <a:prstGeom prst="line">
          <a:avLst/>
        </a:prstGeom>
        <a:ln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723900</xdr:colOff>
      <xdr:row>17</xdr:row>
      <xdr:rowOff>66675</xdr:rowOff>
    </xdr:from>
    <xdr:to>
      <xdr:col>3</xdr:col>
      <xdr:colOff>657225</xdr:colOff>
      <xdr:row>17</xdr:row>
      <xdr:rowOff>66675</xdr:rowOff>
    </xdr:to>
    <xdr:cxnSp macro="">
      <xdr:nvCxnSpPr>
        <xdr:cNvPr id="19" name="Connecteur droit 18"/>
        <xdr:cNvCxnSpPr/>
      </xdr:nvCxnSpPr>
      <xdr:spPr>
        <a:xfrm>
          <a:off x="723900" y="2676525"/>
          <a:ext cx="1457325" cy="0"/>
        </a:xfrm>
        <a:prstGeom prst="line">
          <a:avLst/>
        </a:prstGeom>
        <a:ln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528638</xdr:colOff>
      <xdr:row>4</xdr:row>
      <xdr:rowOff>61912</xdr:rowOff>
    </xdr:from>
    <xdr:to>
      <xdr:col>3</xdr:col>
      <xdr:colOff>528638</xdr:colOff>
      <xdr:row>17</xdr:row>
      <xdr:rowOff>76203</xdr:rowOff>
    </xdr:to>
    <xdr:cxnSp macro="">
      <xdr:nvCxnSpPr>
        <xdr:cNvPr id="21" name="Connecteur droit 20"/>
        <xdr:cNvCxnSpPr/>
      </xdr:nvCxnSpPr>
      <xdr:spPr>
        <a:xfrm>
          <a:off x="2052638" y="547687"/>
          <a:ext cx="0" cy="2138366"/>
        </a:xfrm>
        <a:prstGeom prst="line">
          <a:avLst/>
        </a:prstGeom>
        <a:ln>
          <a:solidFill>
            <a:schemeClr val="bg1">
              <a:lumMod val="65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228600</xdr:colOff>
      <xdr:row>10</xdr:row>
      <xdr:rowOff>19050</xdr:rowOff>
    </xdr:from>
    <xdr:to>
      <xdr:col>3</xdr:col>
      <xdr:colOff>447675</xdr:colOff>
      <xdr:row>11</xdr:row>
      <xdr:rowOff>57150</xdr:rowOff>
    </xdr:to>
    <xdr:sp macro="" textlink="">
      <xdr:nvSpPr>
        <xdr:cNvPr id="23" name="ZoneTexte 22"/>
        <xdr:cNvSpPr txBox="1"/>
      </xdr:nvSpPr>
      <xdr:spPr>
        <a:xfrm>
          <a:off x="1752600" y="1495425"/>
          <a:ext cx="2190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Yg</a:t>
          </a:r>
        </a:p>
      </xdr:txBody>
    </xdr:sp>
    <xdr:clientData/>
  </xdr:twoCellAnchor>
  <xdr:twoCellAnchor>
    <xdr:from>
      <xdr:col>2</xdr:col>
      <xdr:colOff>161925</xdr:colOff>
      <xdr:row>17</xdr:row>
      <xdr:rowOff>28575</xdr:rowOff>
    </xdr:from>
    <xdr:to>
      <xdr:col>2</xdr:col>
      <xdr:colOff>219075</xdr:colOff>
      <xdr:row>17</xdr:row>
      <xdr:rowOff>85725</xdr:rowOff>
    </xdr:to>
    <xdr:sp macro="" textlink="">
      <xdr:nvSpPr>
        <xdr:cNvPr id="24" name="Ellipse 23"/>
        <xdr:cNvSpPr/>
      </xdr:nvSpPr>
      <xdr:spPr>
        <a:xfrm>
          <a:off x="923925" y="2638425"/>
          <a:ext cx="57150" cy="57150"/>
        </a:xfrm>
        <a:prstGeom prst="ellipse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257175</xdr:colOff>
      <xdr:row>16</xdr:row>
      <xdr:rowOff>57150</xdr:rowOff>
    </xdr:from>
    <xdr:to>
      <xdr:col>2</xdr:col>
      <xdr:colOff>476250</xdr:colOff>
      <xdr:row>17</xdr:row>
      <xdr:rowOff>76200</xdr:rowOff>
    </xdr:to>
    <xdr:sp macro="" textlink="">
      <xdr:nvSpPr>
        <xdr:cNvPr id="25" name="ZoneTexte 24"/>
        <xdr:cNvSpPr txBox="1"/>
      </xdr:nvSpPr>
      <xdr:spPr>
        <a:xfrm>
          <a:off x="1019175" y="2505075"/>
          <a:ext cx="2190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G</a:t>
          </a:r>
        </a:p>
      </xdr:txBody>
    </xdr:sp>
    <xdr:clientData/>
  </xdr:twoCellAnchor>
  <xdr:twoCellAnchor editAs="oneCell">
    <xdr:from>
      <xdr:col>9</xdr:col>
      <xdr:colOff>723900</xdr:colOff>
      <xdr:row>26</xdr:row>
      <xdr:rowOff>66675</xdr:rowOff>
    </xdr:from>
    <xdr:to>
      <xdr:col>13</xdr:col>
      <xdr:colOff>161925</xdr:colOff>
      <xdr:row>32</xdr:row>
      <xdr:rowOff>138112</xdr:rowOff>
    </xdr:to>
    <xdr:grpSp>
      <xdr:nvGrpSpPr>
        <xdr:cNvPr id="48" name="Groupe 47"/>
        <xdr:cNvGrpSpPr/>
      </xdr:nvGrpSpPr>
      <xdr:grpSpPr>
        <a:xfrm>
          <a:off x="7677150" y="4257675"/>
          <a:ext cx="2771775" cy="1023937"/>
          <a:chOff x="7419975" y="4333875"/>
          <a:chExt cx="2771775" cy="1042987"/>
        </a:xfrm>
      </xdr:grpSpPr>
      <xdr:cxnSp macro="">
        <xdr:nvCxnSpPr>
          <xdr:cNvPr id="20" name="Connecteur droit 19"/>
          <xdr:cNvCxnSpPr/>
        </xdr:nvCxnSpPr>
        <xdr:spPr>
          <a:xfrm>
            <a:off x="7419975" y="4962525"/>
            <a:ext cx="2771775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2" name="Triangle isocèle 21"/>
          <xdr:cNvSpPr/>
        </xdr:nvSpPr>
        <xdr:spPr>
          <a:xfrm>
            <a:off x="7524750" y="4962525"/>
            <a:ext cx="161925" cy="104775"/>
          </a:xfrm>
          <a:prstGeom prst="triangle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Triangle isocèle 25"/>
          <xdr:cNvSpPr/>
        </xdr:nvSpPr>
        <xdr:spPr>
          <a:xfrm>
            <a:off x="9906000" y="4962525"/>
            <a:ext cx="161925" cy="104775"/>
          </a:xfrm>
          <a:prstGeom prst="triangle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27" name="Connecteur droit 26"/>
          <xdr:cNvCxnSpPr/>
        </xdr:nvCxnSpPr>
        <xdr:spPr>
          <a:xfrm>
            <a:off x="7605713" y="4476753"/>
            <a:ext cx="0" cy="885822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Connecteur droit 28"/>
          <xdr:cNvCxnSpPr/>
        </xdr:nvCxnSpPr>
        <xdr:spPr>
          <a:xfrm>
            <a:off x="9977438" y="4476753"/>
            <a:ext cx="0" cy="895347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Connecteur droit 29"/>
          <xdr:cNvCxnSpPr/>
        </xdr:nvCxnSpPr>
        <xdr:spPr>
          <a:xfrm>
            <a:off x="7612855" y="4541045"/>
            <a:ext cx="2369345" cy="0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ZoneTexte 31"/>
          <xdr:cNvSpPr txBox="1"/>
        </xdr:nvSpPr>
        <xdr:spPr>
          <a:xfrm>
            <a:off x="8686800" y="4333875"/>
            <a:ext cx="219075" cy="2000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L</a:t>
            </a:r>
          </a:p>
        </xdr:txBody>
      </xdr:sp>
      <xdr:sp macro="" textlink="">
        <xdr:nvSpPr>
          <xdr:cNvPr id="33" name="Ellipse 32"/>
          <xdr:cNvSpPr/>
        </xdr:nvSpPr>
        <xdr:spPr>
          <a:xfrm>
            <a:off x="8239125" y="4752975"/>
            <a:ext cx="209550" cy="209550"/>
          </a:xfrm>
          <a:prstGeom prst="ellipse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4" name="Ellipse 33"/>
          <xdr:cNvSpPr/>
        </xdr:nvSpPr>
        <xdr:spPr>
          <a:xfrm>
            <a:off x="9115425" y="4752975"/>
            <a:ext cx="209550" cy="209550"/>
          </a:xfrm>
          <a:prstGeom prst="ellipse">
            <a:avLst/>
          </a:prstGeom>
          <a:solidFill>
            <a:srgbClr val="0070C0"/>
          </a:solidFill>
          <a:ln w="31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5" name="Connecteur droit 34"/>
          <xdr:cNvCxnSpPr/>
        </xdr:nvCxnSpPr>
        <xdr:spPr>
          <a:xfrm>
            <a:off x="8339138" y="4724403"/>
            <a:ext cx="0" cy="652459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Connecteur droit 35"/>
          <xdr:cNvCxnSpPr/>
        </xdr:nvCxnSpPr>
        <xdr:spPr>
          <a:xfrm>
            <a:off x="9234488" y="4724403"/>
            <a:ext cx="0" cy="652459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Connecteur droit 36"/>
          <xdr:cNvCxnSpPr/>
        </xdr:nvCxnSpPr>
        <xdr:spPr>
          <a:xfrm>
            <a:off x="7612855" y="5293520"/>
            <a:ext cx="740570" cy="0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Connecteur droit 39"/>
          <xdr:cNvCxnSpPr/>
        </xdr:nvCxnSpPr>
        <xdr:spPr>
          <a:xfrm>
            <a:off x="8322734" y="5293520"/>
            <a:ext cx="914400" cy="0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Connecteur droit 43"/>
          <xdr:cNvCxnSpPr/>
        </xdr:nvCxnSpPr>
        <xdr:spPr>
          <a:xfrm>
            <a:off x="9251155" y="5293520"/>
            <a:ext cx="740570" cy="0"/>
          </a:xfrm>
          <a:prstGeom prst="line">
            <a:avLst/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" name="ZoneTexte 44"/>
          <xdr:cNvSpPr txBox="1"/>
        </xdr:nvSpPr>
        <xdr:spPr>
          <a:xfrm>
            <a:off x="7886700" y="5124450"/>
            <a:ext cx="219075" cy="2000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46" name="ZoneTexte 45"/>
          <xdr:cNvSpPr txBox="1"/>
        </xdr:nvSpPr>
        <xdr:spPr>
          <a:xfrm>
            <a:off x="8648700" y="5124450"/>
            <a:ext cx="323850" cy="219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Emp</a:t>
            </a:r>
          </a:p>
        </xdr:txBody>
      </xdr:sp>
      <xdr:sp macro="" textlink="">
        <xdr:nvSpPr>
          <xdr:cNvPr id="47" name="ZoneTexte 46"/>
          <xdr:cNvSpPr txBox="1"/>
        </xdr:nvSpPr>
        <xdr:spPr>
          <a:xfrm>
            <a:off x="9515475" y="5124450"/>
            <a:ext cx="219075" cy="2000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70C0"/>
        </a:solidFill>
        <a:ln w="3175">
          <a:solidFill>
            <a:schemeClr val="accent1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"/>
  <sheetViews>
    <sheetView showGridLines="0" tabSelected="1" zoomScale="90" zoomScaleNormal="90" workbookViewId="0">
      <selection activeCell="O32" sqref="O32"/>
    </sheetView>
  </sheetViews>
  <sheetFormatPr baseColWidth="10" defaultRowHeight="12.75" x14ac:dyDescent="0.2"/>
  <cols>
    <col min="1" max="1" width="7.5703125" customWidth="1"/>
    <col min="6" max="6" width="12.42578125" customWidth="1"/>
    <col min="7" max="12" width="12.85546875" customWidth="1"/>
    <col min="14" max="14" width="12.5703125" customWidth="1"/>
  </cols>
  <sheetData>
    <row r="2" spans="6:12" x14ac:dyDescent="0.2">
      <c r="F2" s="17" t="s">
        <v>27</v>
      </c>
    </row>
    <row r="4" spans="6:12" x14ac:dyDescent="0.2"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1</v>
      </c>
      <c r="L4" s="2" t="s">
        <v>2</v>
      </c>
    </row>
    <row r="5" spans="6:12" x14ac:dyDescent="0.2">
      <c r="F5" s="3" t="s">
        <v>9</v>
      </c>
      <c r="G5" s="3" t="s">
        <v>9</v>
      </c>
      <c r="H5" s="3" t="s">
        <v>9</v>
      </c>
      <c r="I5" s="3" t="s">
        <v>9</v>
      </c>
      <c r="J5" s="3" t="s">
        <v>9</v>
      </c>
      <c r="K5" s="3" t="s">
        <v>9</v>
      </c>
      <c r="L5" s="3" t="s">
        <v>9</v>
      </c>
    </row>
    <row r="6" spans="6:12" x14ac:dyDescent="0.2">
      <c r="F6" s="4">
        <v>25</v>
      </c>
      <c r="G6" s="4">
        <v>25</v>
      </c>
      <c r="H6" s="4">
        <v>20</v>
      </c>
      <c r="I6" s="4">
        <v>20</v>
      </c>
      <c r="J6" s="4">
        <v>70</v>
      </c>
      <c r="K6" s="4">
        <v>4</v>
      </c>
      <c r="L6" s="4">
        <v>16</v>
      </c>
    </row>
    <row r="9" spans="6:12" x14ac:dyDescent="0.2">
      <c r="F9" s="2" t="s">
        <v>13</v>
      </c>
      <c r="G9" s="2" t="s">
        <v>14</v>
      </c>
      <c r="H9" s="2" t="s">
        <v>28</v>
      </c>
      <c r="J9" s="2" t="s">
        <v>8</v>
      </c>
      <c r="K9" s="2" t="s">
        <v>11</v>
      </c>
      <c r="L9" s="2" t="s">
        <v>38</v>
      </c>
    </row>
    <row r="10" spans="6:12" ht="14.25" x14ac:dyDescent="0.2">
      <c r="F10" s="3" t="s">
        <v>9</v>
      </c>
      <c r="G10" s="3" t="s">
        <v>9</v>
      </c>
      <c r="H10" s="3" t="s">
        <v>29</v>
      </c>
      <c r="J10" s="3" t="s">
        <v>10</v>
      </c>
      <c r="K10" s="3" t="s">
        <v>12</v>
      </c>
      <c r="L10" s="3" t="s">
        <v>39</v>
      </c>
    </row>
    <row r="11" spans="6:12" x14ac:dyDescent="0.2">
      <c r="F11" s="4">
        <v>2000</v>
      </c>
      <c r="G11" s="4">
        <v>1320</v>
      </c>
      <c r="H11" s="4">
        <v>800</v>
      </c>
      <c r="J11" s="4">
        <v>7.8</v>
      </c>
      <c r="K11" s="4">
        <v>9.81</v>
      </c>
      <c r="L11" s="4">
        <v>210000</v>
      </c>
    </row>
    <row r="14" spans="6:12" x14ac:dyDescent="0.2">
      <c r="F14" s="12" t="s">
        <v>45</v>
      </c>
    </row>
    <row r="16" spans="6:12" x14ac:dyDescent="0.2">
      <c r="F16" s="1"/>
      <c r="G16" s="2" t="s">
        <v>17</v>
      </c>
      <c r="H16" s="2" t="s">
        <v>48</v>
      </c>
      <c r="I16" s="2" t="s">
        <v>0</v>
      </c>
      <c r="J16" s="2" t="s">
        <v>25</v>
      </c>
      <c r="K16" s="2" t="s">
        <v>26</v>
      </c>
    </row>
    <row r="17" spans="2:12" ht="14.25" x14ac:dyDescent="0.2">
      <c r="F17" s="1"/>
      <c r="G17" s="3" t="s">
        <v>20</v>
      </c>
      <c r="H17" s="3" t="s">
        <v>21</v>
      </c>
      <c r="I17" s="3" t="s">
        <v>16</v>
      </c>
      <c r="J17" s="3" t="s">
        <v>9</v>
      </c>
      <c r="K17" s="3" t="s">
        <v>20</v>
      </c>
    </row>
    <row r="18" spans="2:12" x14ac:dyDescent="0.2">
      <c r="F18" s="10" t="s">
        <v>15</v>
      </c>
      <c r="G18" s="8">
        <f>(Be*He^3-Bi*Hi^3)/12</f>
        <v>19218.75</v>
      </c>
      <c r="H18" s="8">
        <f>(Be*He^2-Bi*Hi^2)/6</f>
        <v>1270.8333333333333</v>
      </c>
      <c r="I18" s="8">
        <f>He*Be-Hi*Bi</f>
        <v>225</v>
      </c>
      <c r="J18" s="6">
        <f>Yg-He/2</f>
        <v>44.608133251408638</v>
      </c>
      <c r="K18" s="6">
        <f>Ip_1+A_1*J18^2</f>
        <v>466942.99923947151</v>
      </c>
    </row>
    <row r="19" spans="2:12" x14ac:dyDescent="0.2">
      <c r="F19" s="10" t="s">
        <v>18</v>
      </c>
      <c r="G19" s="8">
        <f>b*H^3/12</f>
        <v>114333.33333333333</v>
      </c>
      <c r="H19" s="8">
        <f>b*H^2/6</f>
        <v>3266.6666666666665</v>
      </c>
      <c r="I19" s="8">
        <f>H*b</f>
        <v>280</v>
      </c>
      <c r="J19" s="6">
        <f>ABS(Yg-(He+H/2))</f>
        <v>2.8918667485913616</v>
      </c>
      <c r="K19" s="6">
        <f>Ip_2+A_2*J19^2</f>
        <v>116674.94345498367</v>
      </c>
    </row>
    <row r="20" spans="2:12" x14ac:dyDescent="0.2">
      <c r="F20" s="10" t="s">
        <v>19</v>
      </c>
      <c r="G20" s="9">
        <f>PI()*d^4/64</f>
        <v>3216.9908772759482</v>
      </c>
      <c r="H20" s="9">
        <f>PI()*d^3/32</f>
        <v>402.12385965949352</v>
      </c>
      <c r="I20" s="9">
        <f>PI()*d^2/4</f>
        <v>201.06192982974676</v>
      </c>
      <c r="J20" s="5">
        <f>He+H+d/2-Yg</f>
        <v>45.891866748591362</v>
      </c>
      <c r="K20" s="5">
        <f>Ip_3+A_3*J20^2</f>
        <v>426666.16919492261</v>
      </c>
    </row>
    <row r="23" spans="2:12" x14ac:dyDescent="0.2">
      <c r="G23" s="2" t="s">
        <v>22</v>
      </c>
      <c r="H23" s="2" t="s">
        <v>24</v>
      </c>
      <c r="J23" s="2" t="s">
        <v>23</v>
      </c>
      <c r="K23" s="2" t="s">
        <v>47</v>
      </c>
      <c r="L23" s="2" t="s">
        <v>31</v>
      </c>
    </row>
    <row r="24" spans="2:12" ht="14.25" x14ac:dyDescent="0.2">
      <c r="G24" s="3" t="s">
        <v>9</v>
      </c>
      <c r="H24" s="3" t="s">
        <v>9</v>
      </c>
      <c r="J24" s="3" t="s">
        <v>20</v>
      </c>
      <c r="K24" s="3" t="s">
        <v>21</v>
      </c>
      <c r="L24" s="3" t="s">
        <v>32</v>
      </c>
    </row>
    <row r="25" spans="2:12" x14ac:dyDescent="0.2">
      <c r="G25" s="5">
        <f>(A_1*He/2+A_2*(He+H/2)+A_3*(He+H+d/2)) / (A_1+A_2+A_3)</f>
        <v>57.108133251408638</v>
      </c>
      <c r="H25" s="5">
        <f>MAX(ABS(He+H+d-Yg),Yg)</f>
        <v>57.108133251408638</v>
      </c>
      <c r="J25" s="7">
        <f>SUM(K18:K20)</f>
        <v>1010284.1118893777</v>
      </c>
      <c r="K25" s="7">
        <f>Iens/Vens</f>
        <v>17690.722045523311</v>
      </c>
      <c r="L25" s="7">
        <f>SUM(I18:I20)*1000*Mv*0.000001</f>
        <v>5.5072830526720233</v>
      </c>
    </row>
    <row r="28" spans="2:12" x14ac:dyDescent="0.2">
      <c r="F28" s="12" t="s">
        <v>44</v>
      </c>
    </row>
    <row r="30" spans="2:12" x14ac:dyDescent="0.2">
      <c r="F30" s="2" t="s">
        <v>35</v>
      </c>
      <c r="G30" s="2" t="s">
        <v>37</v>
      </c>
      <c r="H30" s="2" t="s">
        <v>41</v>
      </c>
      <c r="I30" s="2" t="s">
        <v>40</v>
      </c>
    </row>
    <row r="31" spans="2:12" x14ac:dyDescent="0.2">
      <c r="B31" s="11" t="s">
        <v>30</v>
      </c>
      <c r="C31" s="11"/>
      <c r="D31" s="11"/>
      <c r="F31" s="3" t="s">
        <v>36</v>
      </c>
      <c r="G31" s="3" t="s">
        <v>33</v>
      </c>
      <c r="H31" s="3" t="s">
        <v>33</v>
      </c>
      <c r="I31" s="3" t="s">
        <v>9</v>
      </c>
    </row>
    <row r="32" spans="2:12" x14ac:dyDescent="0.2">
      <c r="B32" s="11"/>
      <c r="C32" s="11"/>
      <c r="D32" s="11"/>
      <c r="F32" s="13">
        <f>MasseUnit/1000*g</f>
        <v>5.4026446746712545E-2</v>
      </c>
      <c r="G32" s="9">
        <f>F32*Lapp</f>
        <v>108.05289349342509</v>
      </c>
      <c r="H32" s="14">
        <f>Massetrac*g/8</f>
        <v>981</v>
      </c>
      <c r="I32" s="14">
        <f>(Lapp-Et)/2</f>
        <v>340</v>
      </c>
    </row>
    <row r="33" spans="2:13" x14ac:dyDescent="0.2">
      <c r="B33" s="11"/>
      <c r="C33" s="11"/>
      <c r="D33" s="11"/>
      <c r="F33" s="1"/>
      <c r="G33" s="1"/>
      <c r="H33" s="1"/>
    </row>
    <row r="35" spans="2:13" x14ac:dyDescent="0.2">
      <c r="F35" s="2" t="s">
        <v>34</v>
      </c>
      <c r="G35" s="2" t="s">
        <v>42</v>
      </c>
      <c r="K35" s="11" t="s">
        <v>46</v>
      </c>
      <c r="L35" s="11"/>
      <c r="M35" s="11"/>
    </row>
    <row r="36" spans="2:13" x14ac:dyDescent="0.2">
      <c r="F36" s="3" t="s">
        <v>9</v>
      </c>
      <c r="G36" s="3" t="s">
        <v>43</v>
      </c>
      <c r="K36" s="11"/>
      <c r="L36" s="11"/>
      <c r="M36" s="11"/>
    </row>
    <row r="37" spans="2:13" x14ac:dyDescent="0.2">
      <c r="F37" s="15">
        <f>(5*Pp*Lapp^3+16*Cp*a*(3*Lapp^2-4*a^2)) / (384*E*Iens)</f>
        <v>0.80882153992250971</v>
      </c>
      <c r="G37" s="16">
        <f>(Pp*Lapp/8+Cp*a) / IVens</f>
        <v>20.380921843978399</v>
      </c>
      <c r="K37" s="11"/>
      <c r="L37" s="11"/>
      <c r="M37" s="11"/>
    </row>
    <row r="38" spans="2:13" x14ac:dyDescent="0.2">
      <c r="B38" s="1"/>
      <c r="C38" s="1"/>
      <c r="D38" s="1"/>
      <c r="E38" s="1"/>
      <c r="F38" s="1"/>
      <c r="K38" s="11"/>
      <c r="L38" s="11"/>
      <c r="M38" s="11"/>
    </row>
    <row r="39" spans="2:13" x14ac:dyDescent="0.2">
      <c r="F39" s="18" t="s">
        <v>49</v>
      </c>
      <c r="G39" s="18"/>
    </row>
    <row r="40" spans="2:13" x14ac:dyDescent="0.2">
      <c r="F40" s="18" t="str">
        <f>ROUND(Lapp/500,1) &amp; " à " &amp; ROUND(Lapp/300,1) &amp; " mm"</f>
        <v>4 à 6,7 mm</v>
      </c>
      <c r="G40" s="18"/>
    </row>
  </sheetData>
  <mergeCells count="4">
    <mergeCell ref="B31:D33"/>
    <mergeCell ref="K35:M38"/>
    <mergeCell ref="F39:G39"/>
    <mergeCell ref="F40:G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30</vt:i4>
      </vt:variant>
    </vt:vector>
  </HeadingPairs>
  <TitlesOfParts>
    <vt:vector size="31" baseType="lpstr">
      <vt:lpstr>Feuil1</vt:lpstr>
      <vt:lpstr>a</vt:lpstr>
      <vt:lpstr>A_1</vt:lpstr>
      <vt:lpstr>A_2</vt:lpstr>
      <vt:lpstr>A_3</vt:lpstr>
      <vt:lpstr>b</vt:lpstr>
      <vt:lpstr>Be</vt:lpstr>
      <vt:lpstr>Bi</vt:lpstr>
      <vt:lpstr>Cp</vt:lpstr>
      <vt:lpstr>d</vt:lpstr>
      <vt:lpstr>E</vt:lpstr>
      <vt:lpstr>Et</vt:lpstr>
      <vt:lpstr>g</vt:lpstr>
      <vt:lpstr>H</vt:lpstr>
      <vt:lpstr>He</vt:lpstr>
      <vt:lpstr>Hi</vt:lpstr>
      <vt:lpstr>Iens</vt:lpstr>
      <vt:lpstr>Ip_1</vt:lpstr>
      <vt:lpstr>Ip_2</vt:lpstr>
      <vt:lpstr>Ip_3</vt:lpstr>
      <vt:lpstr>IVens</vt:lpstr>
      <vt:lpstr>IVp_1</vt:lpstr>
      <vt:lpstr>IVp_2</vt:lpstr>
      <vt:lpstr>IVp_3</vt:lpstr>
      <vt:lpstr>Lapp</vt:lpstr>
      <vt:lpstr>Massetrac</vt:lpstr>
      <vt:lpstr>MasseUnit</vt:lpstr>
      <vt:lpstr>Mv</vt:lpstr>
      <vt:lpstr>Pp</vt:lpstr>
      <vt:lpstr>Vens</vt:lpstr>
      <vt:lpstr>Yg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</dc:creator>
  <cp:lastModifiedBy>rené</cp:lastModifiedBy>
  <dcterms:created xsi:type="dcterms:W3CDTF">2014-09-09T10:48:44Z</dcterms:created>
  <dcterms:modified xsi:type="dcterms:W3CDTF">2014-09-09T14:43:30Z</dcterms:modified>
</cp:coreProperties>
</file>