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8780" windowHeight="9600"/>
  </bookViews>
  <sheets>
    <sheet name="Calcul trépied" sheetId="1" r:id="rId1"/>
    <sheet name="Calculs manuels" sheetId="2" r:id="rId2"/>
  </sheets>
  <definedNames>
    <definedName name="a1_">'Calcul trépied'!$N$16</definedName>
    <definedName name="a2_">'Calcul trépied'!$O$16</definedName>
    <definedName name="AB">'Calcul trépied'!$L$11</definedName>
    <definedName name="AC">'Calcul trépied'!$N$11</definedName>
    <definedName name="AM">'Calcul trépied'!$G$7</definedName>
    <definedName name="AP">'Calcul trépied'!$P$11</definedName>
    <definedName name="b1_">'Calcul trépied'!$P$16</definedName>
    <definedName name="b2_">'Calcul trépied'!$Q$16</definedName>
    <definedName name="BC">'Calcul trépied'!$M$11</definedName>
    <definedName name="BM">'Calcul trépied'!$H$7</definedName>
    <definedName name="CM">'Calcul trépied'!$I$7</definedName>
    <definedName name="PM1_">'Calcul trépied'!$L$25</definedName>
    <definedName name="PN">'Calcul trépied'!$M$25</definedName>
    <definedName name="QC">'Calcul trépied'!$Q$11</definedName>
    <definedName name="QM2_">'Calcul trépied'!#REF!</definedName>
    <definedName name="Xa">'Calcul trépied'!$C$7</definedName>
    <definedName name="Xam">'Calcul trépied'!$C$23</definedName>
    <definedName name="Xb">'Calcul trépied'!$D$7</definedName>
    <definedName name="Xbm">'Calcul trépied'!$D$23</definedName>
    <definedName name="Xc">'Calcul trépied'!$E$7</definedName>
    <definedName name="Xcm">'Calcul trépied'!$E$23</definedName>
    <definedName name="Xf">'Calcul trépied'!$G$14</definedName>
    <definedName name="Xm">'Calcul trépied'!$C$14</definedName>
    <definedName name="Xn">'Calcul trépied'!$Q$21</definedName>
    <definedName name="Xp">'Calcul trépied'!$P$6</definedName>
    <definedName name="Xq">'Calcul trépied'!$Q$6</definedName>
    <definedName name="Ya">'Calcul trépied'!$C$8</definedName>
    <definedName name="Yam">'Calcul trépied'!$C$24</definedName>
    <definedName name="Yb">'Calcul trépied'!$D$8</definedName>
    <definedName name="Ybm">'Calcul trépied'!$D$24</definedName>
    <definedName name="Yc">'Calcul trépied'!$E$8</definedName>
    <definedName name="Ycm">'Calcul trépied'!$E$24</definedName>
    <definedName name="Yf">'Calcul trépied'!$G$15</definedName>
    <definedName name="Ym">'Calcul trépied'!$C$15</definedName>
    <definedName name="Yn">'Calcul trépied'!$Q$22</definedName>
    <definedName name="Yp">'Calcul trépied'!$P$7</definedName>
    <definedName name="Yq">'Calcul trépied'!$Q$7</definedName>
    <definedName name="Zam">'Calcul trépied'!$C$25</definedName>
    <definedName name="Zbm">'Calcul trépied'!$D$25</definedName>
    <definedName name="Zcm">'Calcul trépied'!$E$25</definedName>
    <definedName name="Zf">'Calcul trépied'!$G$16</definedName>
    <definedName name="Zm">'Calcul trépied'!$C$16</definedName>
    <definedName name="ZmCalc">'Calcul trépied'!$N$25</definedName>
    <definedName name="α1">'Calcul trépied'!$L$5</definedName>
    <definedName name="α2">'Calcul trépied'!$M$5</definedName>
    <definedName name="α3">'Calcul trépied'!$N$5</definedName>
  </definedNames>
  <calcPr calcId="145621"/>
</workbook>
</file>

<file path=xl/calcChain.xml><?xml version="1.0" encoding="utf-8"?>
<calcChain xmlns="http://schemas.openxmlformats.org/spreadsheetml/2006/main">
  <c r="M16" i="1" l="1"/>
  <c r="O16" i="1" s="1"/>
  <c r="L16" i="1"/>
  <c r="N16" i="1" s="1"/>
  <c r="N11" i="1" l="1"/>
  <c r="M5" i="1" s="1"/>
  <c r="M6" i="1" s="1"/>
  <c r="M11" i="1"/>
  <c r="N5" i="1" s="1"/>
  <c r="N6" i="1" s="1"/>
  <c r="L11" i="1"/>
  <c r="L5" i="1" s="1"/>
  <c r="Q11" i="1" l="1"/>
  <c r="L6" i="1"/>
  <c r="P11" i="1"/>
  <c r="L25" i="1" s="1"/>
  <c r="Q7" i="1" l="1"/>
  <c r="Q6" i="1"/>
  <c r="P7" i="1"/>
  <c r="P6" i="1"/>
  <c r="P16" i="1" l="1"/>
  <c r="N19" i="1" s="1"/>
  <c r="Q16" i="1"/>
  <c r="N20" i="1" l="1"/>
  <c r="Q21" i="1"/>
  <c r="C14" i="1" l="1"/>
  <c r="Q22" i="1"/>
  <c r="C23" i="1" l="1"/>
  <c r="E23" i="1"/>
  <c r="D23" i="1"/>
  <c r="M25" i="1"/>
  <c r="N25" i="1" s="1"/>
  <c r="C16" i="1" s="1"/>
  <c r="C15" i="1"/>
  <c r="E24" i="1" l="1"/>
  <c r="D24" i="1"/>
  <c r="C24" i="1"/>
  <c r="D25" i="1"/>
  <c r="C25" i="1"/>
  <c r="E25" i="1"/>
</calcChain>
</file>

<file path=xl/sharedStrings.xml><?xml version="1.0" encoding="utf-8"?>
<sst xmlns="http://schemas.openxmlformats.org/spreadsheetml/2006/main" count="87" uniqueCount="54">
  <si>
    <t>AM</t>
  </si>
  <si>
    <t>BM</t>
  </si>
  <si>
    <t>CM</t>
  </si>
  <si>
    <t>(mm)</t>
  </si>
  <si>
    <t>α1</t>
  </si>
  <si>
    <t>α2</t>
  </si>
  <si>
    <t>α3</t>
  </si>
  <si>
    <t>AB</t>
  </si>
  <si>
    <t>BC</t>
  </si>
  <si>
    <t>AC</t>
  </si>
  <si>
    <t>AP</t>
  </si>
  <si>
    <t>QC</t>
  </si>
  <si>
    <t>P</t>
  </si>
  <si>
    <t>Q</t>
  </si>
  <si>
    <t xml:space="preserve">X  </t>
  </si>
  <si>
    <t xml:space="preserve">Y  </t>
  </si>
  <si>
    <t xml:space="preserve">(rad)  </t>
  </si>
  <si>
    <t xml:space="preserve">( ° )  </t>
  </si>
  <si>
    <t>Pente de AB</t>
  </si>
  <si>
    <t>Pente de AC</t>
  </si>
  <si>
    <t>Pente de PM</t>
  </si>
  <si>
    <t>Pente de QM</t>
  </si>
  <si>
    <t>-</t>
  </si>
  <si>
    <t>a1</t>
  </si>
  <si>
    <t>a2</t>
  </si>
  <si>
    <t>b1</t>
  </si>
  <si>
    <t>b2</t>
  </si>
  <si>
    <t xml:space="preserve">Equation droite PM :  </t>
  </si>
  <si>
    <t xml:space="preserve">Equation droite QM :  </t>
  </si>
  <si>
    <t>Point A</t>
  </si>
  <si>
    <t>Point B</t>
  </si>
  <si>
    <t>Point C</t>
  </si>
  <si>
    <t>Entrez vos valeurs dans les cellules jaunes (voir feuille Calculs manuels)</t>
  </si>
  <si>
    <t>Intersection N</t>
  </si>
  <si>
    <t>PM1</t>
  </si>
  <si>
    <t>Ord. orig. de PM</t>
  </si>
  <si>
    <t>Ord. orig. de QM</t>
  </si>
  <si>
    <t>PN</t>
  </si>
  <si>
    <t>Point M</t>
  </si>
  <si>
    <t xml:space="preserve">Z  </t>
  </si>
  <si>
    <t>Zm</t>
  </si>
  <si>
    <t>Calcul du point M</t>
  </si>
  <si>
    <t xml:space="preserve"> (Xm = Xn et Ym = Yn)</t>
  </si>
  <si>
    <t>Vect. AM</t>
  </si>
  <si>
    <t>Vect. BM</t>
  </si>
  <si>
    <t>Vect. CM</t>
  </si>
  <si>
    <t>(N)</t>
  </si>
  <si>
    <t>Vecteurs pieds</t>
  </si>
  <si>
    <t>Points d'appui</t>
  </si>
  <si>
    <t>Longueurs pieds</t>
  </si>
  <si>
    <t>Point d'application de F</t>
  </si>
  <si>
    <t>F au pt. M</t>
  </si>
  <si>
    <t>Vecteur force</t>
  </si>
  <si>
    <t>Il reste à faire l'équilibre entre vecteur force F et vecteurs réactions  en A, B et C (colinéaires aux vecteurs pieds) Nota : toutes les composantes sont nommées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</si>
</sst>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quotePrefix="1" applyBorder="1" applyAlignment="1">
      <alignment horizontal="center"/>
    </xf>
    <xf numFmtId="0" fontId="2" fillId="0" borderId="0" xfId="0" applyFont="1"/>
    <xf numFmtId="0" fontId="0" fillId="0" borderId="0" xfId="0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right"/>
    </xf>
    <xf numFmtId="0" fontId="4" fillId="0" borderId="7" xfId="0" quotePrefix="1" applyFont="1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right"/>
    </xf>
    <xf numFmtId="0" fontId="4" fillId="0" borderId="10" xfId="0" quotePrefix="1" applyFont="1" applyBorder="1"/>
    <xf numFmtId="0" fontId="0" fillId="0" borderId="11" xfId="0" applyBorder="1"/>
    <xf numFmtId="0" fontId="0" fillId="0" borderId="0" xfId="0" quotePrefix="1" applyAlignment="1">
      <alignment horizontal="center"/>
    </xf>
    <xf numFmtId="2" fontId="0" fillId="3" borderId="3" xfId="0" applyNumberFormat="1" applyFill="1" applyBorder="1" applyAlignment="1">
      <alignment horizontal="center"/>
    </xf>
    <xf numFmtId="2" fontId="0" fillId="4" borderId="2" xfId="0" applyNumberFormat="1" applyFill="1" applyBorder="1" applyAlignment="1">
      <alignment horizontal="center"/>
    </xf>
    <xf numFmtId="2" fontId="0" fillId="4" borderId="12" xfId="0" applyNumberFormat="1" applyFill="1" applyBorder="1" applyAlignment="1">
      <alignment horizontal="center"/>
    </xf>
    <xf numFmtId="2" fontId="0" fillId="4" borderId="3" xfId="0" applyNumberForma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0" fontId="0" fillId="0" borderId="13" xfId="0" applyBorder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0" xfId="0" applyBorder="1"/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5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2" fillId="0" borderId="13" xfId="0" applyFont="1" applyBorder="1" applyAlignment="1">
      <alignment horizontal="justify" vertical="center" wrapText="1"/>
    </xf>
    <xf numFmtId="0" fontId="0" fillId="0" borderId="5" xfId="0" applyBorder="1" applyAlignment="1">
      <alignment horizontal="justify" wrapText="1"/>
    </xf>
    <xf numFmtId="0" fontId="0" fillId="0" borderId="0" xfId="0" applyAlignment="1">
      <alignment horizontal="justify" wrapText="1"/>
    </xf>
    <xf numFmtId="0" fontId="0" fillId="0" borderId="13" xfId="0" applyBorder="1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104775</xdr:rowOff>
    </xdr:from>
    <xdr:to>
      <xdr:col>9</xdr:col>
      <xdr:colOff>516059</xdr:colOff>
      <xdr:row>53</xdr:row>
      <xdr:rowOff>66675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04775"/>
          <a:ext cx="7307384" cy="10058400"/>
        </a:xfrm>
        <a:prstGeom prst="rect">
          <a:avLst/>
        </a:prstGeom>
      </xdr:spPr>
    </xdr:pic>
    <xdr:clientData/>
  </xdr:twoCellAnchor>
  <xdr:twoCellAnchor editAs="oneCell">
    <xdr:from>
      <xdr:col>9</xdr:col>
      <xdr:colOff>529941</xdr:colOff>
      <xdr:row>0</xdr:row>
      <xdr:rowOff>94192</xdr:rowOff>
    </xdr:from>
    <xdr:to>
      <xdr:col>19</xdr:col>
      <xdr:colOff>217325</xdr:colOff>
      <xdr:row>53</xdr:row>
      <xdr:rowOff>56092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87941" y="94192"/>
          <a:ext cx="7307384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showGridLines="0" tabSelected="1" zoomScale="90" zoomScaleNormal="90" workbookViewId="0">
      <selection activeCell="I24" sqref="I24"/>
    </sheetView>
  </sheetViews>
  <sheetFormatPr baseColWidth="10" defaultRowHeight="15" x14ac:dyDescent="0.25"/>
  <cols>
    <col min="1" max="2" width="4.7109375" customWidth="1"/>
    <col min="6" max="6" width="6.7109375" customWidth="1"/>
    <col min="10" max="10" width="11.42578125" style="16"/>
    <col min="11" max="11" width="6.85546875" customWidth="1"/>
    <col min="12" max="15" width="13.42578125" customWidth="1"/>
    <col min="16" max="17" width="16.7109375" customWidth="1"/>
    <col min="18" max="18" width="7.28515625" customWidth="1"/>
  </cols>
  <sheetData>
    <row r="1" spans="1:18" x14ac:dyDescent="0.25">
      <c r="K1" s="37"/>
      <c r="L1" s="37"/>
      <c r="M1" s="37"/>
      <c r="N1" s="37"/>
      <c r="O1" s="37"/>
      <c r="P1" s="37"/>
      <c r="Q1" s="37"/>
      <c r="R1" s="37"/>
    </row>
    <row r="2" spans="1:18" x14ac:dyDescent="0.25">
      <c r="C2" s="14" t="s">
        <v>32</v>
      </c>
      <c r="K2" s="19"/>
      <c r="L2" s="35" t="s">
        <v>41</v>
      </c>
      <c r="M2" s="35"/>
      <c r="N2" s="35"/>
      <c r="O2" s="35"/>
      <c r="P2" s="35"/>
      <c r="Q2" s="35"/>
      <c r="R2" s="38"/>
    </row>
    <row r="3" spans="1:18" x14ac:dyDescent="0.25">
      <c r="C3" s="14"/>
      <c r="K3" s="20"/>
      <c r="R3" s="38"/>
    </row>
    <row r="4" spans="1:18" x14ac:dyDescent="0.25">
      <c r="A4" s="1"/>
      <c r="B4" s="1"/>
      <c r="C4" s="42" t="s">
        <v>48</v>
      </c>
      <c r="D4" s="42"/>
      <c r="E4" s="42"/>
      <c r="F4" s="1"/>
      <c r="G4" s="42" t="s">
        <v>49</v>
      </c>
      <c r="H4" s="42"/>
      <c r="I4" s="42"/>
      <c r="J4" s="17"/>
      <c r="K4" s="21"/>
      <c r="L4" s="11" t="s">
        <v>4</v>
      </c>
      <c r="M4" s="11" t="s">
        <v>5</v>
      </c>
      <c r="N4" s="11" t="s">
        <v>6</v>
      </c>
      <c r="P4" s="3" t="s">
        <v>12</v>
      </c>
      <c r="Q4" s="3" t="s">
        <v>13</v>
      </c>
      <c r="R4" s="38"/>
    </row>
    <row r="5" spans="1:18" x14ac:dyDescent="0.25">
      <c r="A5" s="1"/>
      <c r="B5" s="1"/>
      <c r="C5" s="3" t="s">
        <v>29</v>
      </c>
      <c r="D5" s="3" t="s">
        <v>30</v>
      </c>
      <c r="E5" s="3" t="s">
        <v>31</v>
      </c>
      <c r="F5" s="1"/>
      <c r="G5" s="3" t="s">
        <v>0</v>
      </c>
      <c r="H5" s="3" t="s">
        <v>1</v>
      </c>
      <c r="I5" s="3" t="s">
        <v>2</v>
      </c>
      <c r="J5" s="18"/>
      <c r="K5" s="21" t="s">
        <v>16</v>
      </c>
      <c r="L5" s="5">
        <f>ACOS((AM^2-BM^2+AB^2)/(2*AB*AM))</f>
        <v>1.0343360259721193</v>
      </c>
      <c r="M5" s="5">
        <f>ACOS((CM^2-AM^2+AC^2)/(2*AC*CM))</f>
        <v>0.78305555631031643</v>
      </c>
      <c r="N5" s="5">
        <f>ACOS((BM^2-CM^2+BC^2)/(2*BC*BM))</f>
        <v>0.53214248276207199</v>
      </c>
      <c r="P5" s="4" t="s">
        <v>3</v>
      </c>
      <c r="Q5" s="4" t="s">
        <v>3</v>
      </c>
      <c r="R5" s="38"/>
    </row>
    <row r="6" spans="1:18" x14ac:dyDescent="0.25">
      <c r="A6" s="1"/>
      <c r="B6" s="1"/>
      <c r="C6" s="4" t="s">
        <v>3</v>
      </c>
      <c r="D6" s="4" t="s">
        <v>3</v>
      </c>
      <c r="E6" s="4" t="s">
        <v>3</v>
      </c>
      <c r="F6" s="1"/>
      <c r="G6" s="4" t="s">
        <v>3</v>
      </c>
      <c r="H6" s="4" t="s">
        <v>3</v>
      </c>
      <c r="I6" s="4" t="s">
        <v>3</v>
      </c>
      <c r="J6" s="18"/>
      <c r="K6" s="21" t="s">
        <v>17</v>
      </c>
      <c r="L6" s="7">
        <f>DEGREES(α1)</f>
        <v>59.263088886536337</v>
      </c>
      <c r="M6" s="7">
        <f>DEGREES(α2)</f>
        <v>44.865778500849906</v>
      </c>
      <c r="N6" s="7">
        <f>DEGREES(α3)</f>
        <v>30.489518361879888</v>
      </c>
      <c r="O6" s="2" t="s">
        <v>14</v>
      </c>
      <c r="P6" s="8">
        <f>Xa+(Xb-Xa)*AP/AB</f>
        <v>523.60150686345344</v>
      </c>
      <c r="Q6" s="8">
        <f>Xc+(Xa-Xc)*QC/AC</f>
        <v>762.36583493282149</v>
      </c>
      <c r="R6" s="38"/>
    </row>
    <row r="7" spans="1:18" x14ac:dyDescent="0.25">
      <c r="A7" s="1"/>
      <c r="B7" s="2" t="s">
        <v>14</v>
      </c>
      <c r="C7" s="9">
        <v>450</v>
      </c>
      <c r="D7" s="9">
        <v>625</v>
      </c>
      <c r="E7" s="9">
        <v>1015</v>
      </c>
      <c r="F7" s="1"/>
      <c r="G7" s="10">
        <v>405</v>
      </c>
      <c r="H7" s="10">
        <v>450</v>
      </c>
      <c r="I7" s="10">
        <v>360</v>
      </c>
      <c r="J7" s="18"/>
      <c r="K7" s="20"/>
      <c r="O7" s="2" t="s">
        <v>15</v>
      </c>
      <c r="P7" s="7">
        <f>Ya+(Yb-Ya)*AP/AB</f>
        <v>693.46681804107754</v>
      </c>
      <c r="Q7" s="7">
        <f>Yc+(Ya-Yc)*QC/AC</f>
        <v>455.7712092130518</v>
      </c>
      <c r="R7" s="38"/>
    </row>
    <row r="8" spans="1:18" x14ac:dyDescent="0.25">
      <c r="A8" s="1"/>
      <c r="B8" s="2" t="s">
        <v>15</v>
      </c>
      <c r="C8" s="10">
        <v>500</v>
      </c>
      <c r="D8" s="10">
        <v>960</v>
      </c>
      <c r="E8" s="10">
        <v>420</v>
      </c>
      <c r="F8" s="1"/>
      <c r="G8" s="1"/>
      <c r="H8" s="1"/>
      <c r="I8" s="1"/>
      <c r="J8" s="17"/>
      <c r="K8" s="20"/>
      <c r="L8" s="1"/>
      <c r="R8" s="38"/>
    </row>
    <row r="9" spans="1:18" x14ac:dyDescent="0.25">
      <c r="A9" s="1"/>
      <c r="B9" s="2"/>
      <c r="C9" s="1"/>
      <c r="D9" s="1"/>
      <c r="E9" s="1"/>
      <c r="F9" s="1"/>
      <c r="G9" s="1"/>
      <c r="H9" s="1"/>
      <c r="I9" s="1"/>
      <c r="J9" s="17"/>
      <c r="K9" s="20"/>
      <c r="L9" s="3" t="s">
        <v>7</v>
      </c>
      <c r="M9" s="3" t="s">
        <v>8</v>
      </c>
      <c r="N9" s="3" t="s">
        <v>9</v>
      </c>
      <c r="P9" s="3" t="s">
        <v>10</v>
      </c>
      <c r="Q9" s="3" t="s">
        <v>11</v>
      </c>
      <c r="R9" s="38"/>
    </row>
    <row r="10" spans="1:18" x14ac:dyDescent="0.25">
      <c r="A10" s="1"/>
      <c r="B10" s="2"/>
      <c r="C10" s="1"/>
      <c r="D10" s="1"/>
      <c r="E10" s="1"/>
      <c r="F10" s="1"/>
      <c r="G10" s="1"/>
      <c r="H10" s="1"/>
      <c r="I10" s="1"/>
      <c r="J10" s="17"/>
      <c r="K10" s="20"/>
      <c r="L10" s="4" t="s">
        <v>3</v>
      </c>
      <c r="M10" s="4" t="s">
        <v>3</v>
      </c>
      <c r="N10" s="4" t="s">
        <v>3</v>
      </c>
      <c r="P10" s="4" t="s">
        <v>3</v>
      </c>
      <c r="Q10" s="4" t="s">
        <v>3</v>
      </c>
      <c r="R10" s="38"/>
    </row>
    <row r="11" spans="1:18" x14ac:dyDescent="0.25">
      <c r="A11" s="1"/>
      <c r="B11" s="44" t="s">
        <v>50</v>
      </c>
      <c r="C11" s="44"/>
      <c r="D11" s="44"/>
      <c r="F11" s="1"/>
      <c r="G11" s="43" t="s">
        <v>52</v>
      </c>
      <c r="H11" s="1"/>
      <c r="I11" s="1"/>
      <c r="J11" s="17"/>
      <c r="K11" s="20"/>
      <c r="L11" s="7">
        <f>SQRT((Xb-Xa)^2+(Yb-Ya)^2)</f>
        <v>492.16359068911225</v>
      </c>
      <c r="M11" s="7">
        <f>SQRT((Xc-Xb)^2+(Yc-Yb)^2)</f>
        <v>666.10809933523558</v>
      </c>
      <c r="N11" s="7">
        <f>SQRT((Xa-Xc)^2+(Ya-Yc)^2)</f>
        <v>570.63561052566638</v>
      </c>
      <c r="P11" s="7">
        <f>AM*COS(α1)</f>
        <v>206.99418227455186</v>
      </c>
      <c r="Q11" s="7">
        <f>CM*COS(α2)</f>
        <v>255.1540726066396</v>
      </c>
      <c r="R11" s="38"/>
    </row>
    <row r="12" spans="1:18" x14ac:dyDescent="0.25">
      <c r="A12" s="1"/>
      <c r="C12" s="3" t="s">
        <v>38</v>
      </c>
      <c r="F12" s="1"/>
      <c r="G12" s="3" t="s">
        <v>51</v>
      </c>
      <c r="H12" s="45" t="s">
        <v>53</v>
      </c>
      <c r="I12" s="46"/>
      <c r="J12" s="47"/>
      <c r="K12" s="20"/>
      <c r="L12" s="1"/>
      <c r="R12" s="38"/>
    </row>
    <row r="13" spans="1:18" x14ac:dyDescent="0.25">
      <c r="A13" s="1"/>
      <c r="C13" s="4" t="s">
        <v>3</v>
      </c>
      <c r="F13" s="1"/>
      <c r="G13" s="4" t="s">
        <v>46</v>
      </c>
      <c r="H13" s="45"/>
      <c r="I13" s="46"/>
      <c r="J13" s="47"/>
      <c r="K13" s="20"/>
      <c r="R13" s="38"/>
    </row>
    <row r="14" spans="1:18" x14ac:dyDescent="0.25">
      <c r="A14" s="1"/>
      <c r="B14" s="2" t="s">
        <v>14</v>
      </c>
      <c r="C14" s="32">
        <f>Xn</f>
        <v>782.09748083242062</v>
      </c>
      <c r="E14" s="1"/>
      <c r="F14" s="2" t="s">
        <v>14</v>
      </c>
      <c r="G14" s="9"/>
      <c r="H14" s="45"/>
      <c r="I14" s="46"/>
      <c r="J14" s="47"/>
      <c r="K14" s="20"/>
      <c r="L14" s="3" t="s">
        <v>18</v>
      </c>
      <c r="M14" s="3" t="s">
        <v>19</v>
      </c>
      <c r="N14" s="3" t="s">
        <v>20</v>
      </c>
      <c r="O14" s="3" t="s">
        <v>21</v>
      </c>
      <c r="P14" s="3" t="s">
        <v>35</v>
      </c>
      <c r="Q14" s="3" t="s">
        <v>36</v>
      </c>
      <c r="R14" s="38"/>
    </row>
    <row r="15" spans="1:18" x14ac:dyDescent="0.25">
      <c r="A15" s="1"/>
      <c r="B15" s="2" t="s">
        <v>15</v>
      </c>
      <c r="C15" s="33">
        <f>Yn</f>
        <v>595.12595837897049</v>
      </c>
      <c r="E15" s="1"/>
      <c r="F15" s="2" t="s">
        <v>15</v>
      </c>
      <c r="G15" s="9"/>
      <c r="H15" s="48"/>
      <c r="I15" s="49"/>
      <c r="J15" s="50"/>
      <c r="K15" s="20"/>
      <c r="L15" s="13" t="s">
        <v>22</v>
      </c>
      <c r="M15" s="13" t="s">
        <v>22</v>
      </c>
      <c r="N15" s="12" t="s">
        <v>23</v>
      </c>
      <c r="O15" s="12" t="s">
        <v>24</v>
      </c>
      <c r="P15" s="12" t="s">
        <v>25</v>
      </c>
      <c r="Q15" s="12" t="s">
        <v>26</v>
      </c>
      <c r="R15" s="38"/>
    </row>
    <row r="16" spans="1:18" x14ac:dyDescent="0.25">
      <c r="A16" s="1"/>
      <c r="B16" s="2" t="s">
        <v>39</v>
      </c>
      <c r="C16" s="34">
        <f>ZmCalc</f>
        <v>211.39374462656747</v>
      </c>
      <c r="E16" s="1"/>
      <c r="F16" s="2" t="s">
        <v>39</v>
      </c>
      <c r="G16" s="10"/>
      <c r="H16" s="48"/>
      <c r="I16" s="49"/>
      <c r="J16" s="50"/>
      <c r="K16" s="20"/>
      <c r="L16" s="6">
        <f>(Yb-Ya)/(Xb-Xa)</f>
        <v>2.6285714285714286</v>
      </c>
      <c r="M16" s="6">
        <f>(Ya-Yc)/(Xa-Xc)</f>
        <v>-0.1415929203539823</v>
      </c>
      <c r="N16" s="6">
        <f>-1/L16</f>
        <v>-0.38043478260869568</v>
      </c>
      <c r="O16" s="6">
        <f>-1/M16</f>
        <v>7.0625</v>
      </c>
      <c r="P16" s="6">
        <f>Yp-a1_*Xp</f>
        <v>892.66304347826099</v>
      </c>
      <c r="Q16" s="6">
        <f>Yq-a2_*Xq</f>
        <v>-4928.4375</v>
      </c>
      <c r="R16" s="38"/>
    </row>
    <row r="17" spans="1:22" x14ac:dyDescent="0.25">
      <c r="A17" s="1"/>
      <c r="B17" s="1"/>
      <c r="C17" s="1"/>
      <c r="D17" s="1"/>
      <c r="E17" s="1"/>
      <c r="F17" s="1"/>
      <c r="G17" s="1"/>
      <c r="H17" s="1"/>
      <c r="I17" s="1"/>
      <c r="J17" s="17"/>
      <c r="K17" s="20"/>
      <c r="L17" s="1"/>
      <c r="R17" s="38"/>
    </row>
    <row r="18" spans="1:22" x14ac:dyDescent="0.25">
      <c r="A18" s="1"/>
      <c r="B18" s="1"/>
      <c r="C18" s="1"/>
      <c r="D18" s="1"/>
      <c r="E18" s="1"/>
      <c r="F18" s="1"/>
      <c r="G18" s="1"/>
      <c r="H18" s="1"/>
      <c r="I18" s="1"/>
      <c r="J18" s="17"/>
      <c r="K18" s="20"/>
      <c r="L18" s="1"/>
      <c r="R18" s="38"/>
    </row>
    <row r="19" spans="1:22" x14ac:dyDescent="0.25">
      <c r="A19" s="1"/>
      <c r="B19" s="1"/>
      <c r="C19" s="1"/>
      <c r="D19" s="1"/>
      <c r="E19" s="1"/>
      <c r="F19" s="1"/>
      <c r="G19" s="1"/>
      <c r="K19" s="20"/>
      <c r="L19" s="22"/>
      <c r="M19" s="23" t="s">
        <v>27</v>
      </c>
      <c r="N19" s="24" t="str">
        <f>"Y= " &amp; ROUND(a1_,5) &amp; " X " &amp; IF(SIGN(b1_)=1,"+ ","- ") &amp; ROUND(ABS(b1_),5)</f>
        <v>Y= -0,38043 X + 892,66304</v>
      </c>
      <c r="O19" s="25"/>
      <c r="Q19" s="3" t="s">
        <v>33</v>
      </c>
      <c r="R19" s="38"/>
    </row>
    <row r="20" spans="1:22" x14ac:dyDescent="0.25">
      <c r="A20" s="1"/>
      <c r="B20" s="1"/>
      <c r="C20" s="42" t="s">
        <v>47</v>
      </c>
      <c r="D20" s="42"/>
      <c r="E20" s="42"/>
      <c r="F20" s="1"/>
      <c r="G20" s="1"/>
      <c r="K20" s="20"/>
      <c r="L20" s="26"/>
      <c r="M20" s="27" t="s">
        <v>28</v>
      </c>
      <c r="N20" s="28" t="str">
        <f>"Y= " &amp; ROUND(a2_,5) &amp; " X " &amp; IF(SIGN(b2_)=1,"+ ","- ") &amp; ROUND(ABS(b2_),5)</f>
        <v>Y= 7,0625 X - 4928,4375</v>
      </c>
      <c r="O20" s="29"/>
      <c r="Q20" s="4" t="s">
        <v>3</v>
      </c>
      <c r="R20" s="38"/>
    </row>
    <row r="21" spans="1:22" x14ac:dyDescent="0.25">
      <c r="A21" s="1"/>
      <c r="B21" s="1"/>
      <c r="C21" s="3" t="s">
        <v>43</v>
      </c>
      <c r="D21" s="3" t="s">
        <v>44</v>
      </c>
      <c r="E21" s="3" t="s">
        <v>45</v>
      </c>
      <c r="F21" s="1"/>
      <c r="G21" s="1"/>
      <c r="K21" s="20"/>
      <c r="L21" s="1"/>
      <c r="N21" s="1"/>
      <c r="O21" s="1"/>
      <c r="P21" s="2" t="s">
        <v>14</v>
      </c>
      <c r="Q21" s="8">
        <f>(b2_-b1_)/(a1_-a2_)</f>
        <v>782.09748083242062</v>
      </c>
      <c r="R21" s="38"/>
    </row>
    <row r="22" spans="1:22" x14ac:dyDescent="0.25">
      <c r="A22" s="1"/>
      <c r="B22" s="1"/>
      <c r="C22" s="4" t="s">
        <v>3</v>
      </c>
      <c r="D22" s="4" t="s">
        <v>3</v>
      </c>
      <c r="E22" s="4" t="s">
        <v>3</v>
      </c>
      <c r="F22" s="1"/>
      <c r="G22" s="1"/>
      <c r="K22" s="20"/>
      <c r="L22" s="1"/>
      <c r="M22" s="1"/>
      <c r="N22" s="1"/>
      <c r="O22" s="1"/>
      <c r="P22" s="2" t="s">
        <v>15</v>
      </c>
      <c r="Q22" s="7">
        <f>a1_*Q21+b1_</f>
        <v>595.12595837897049</v>
      </c>
      <c r="R22" s="38"/>
    </row>
    <row r="23" spans="1:22" x14ac:dyDescent="0.25">
      <c r="A23" s="1"/>
      <c r="B23" s="2" t="s">
        <v>14</v>
      </c>
      <c r="C23" s="32">
        <f>Xm-Xa</f>
        <v>332.09748083242062</v>
      </c>
      <c r="D23" s="32">
        <f>Xm-Xb</f>
        <v>157.09748083242062</v>
      </c>
      <c r="E23" s="32">
        <f>Xm-Xc</f>
        <v>-232.90251916757938</v>
      </c>
      <c r="F23" s="1"/>
      <c r="G23" s="1"/>
      <c r="H23" s="1"/>
      <c r="I23" s="1"/>
      <c r="J23" s="17"/>
      <c r="K23" s="20"/>
      <c r="L23" s="3" t="s">
        <v>34</v>
      </c>
      <c r="M23" s="3" t="s">
        <v>37</v>
      </c>
      <c r="N23" s="40" t="s">
        <v>40</v>
      </c>
      <c r="O23" s="39" t="s">
        <v>42</v>
      </c>
      <c r="R23" s="38"/>
    </row>
    <row r="24" spans="1:22" x14ac:dyDescent="0.25">
      <c r="A24" s="1"/>
      <c r="B24" s="2" t="s">
        <v>15</v>
      </c>
      <c r="C24" s="32">
        <f>Ym-Ya</f>
        <v>95.125958378970495</v>
      </c>
      <c r="D24" s="32">
        <f>Ym-Yb</f>
        <v>-364.87404162102951</v>
      </c>
      <c r="E24" s="32">
        <f>Ym-Yc</f>
        <v>175.12595837897049</v>
      </c>
      <c r="F24" s="1"/>
      <c r="G24" s="1"/>
      <c r="H24" s="1"/>
      <c r="I24" s="1"/>
      <c r="J24" s="17"/>
      <c r="K24" s="20"/>
      <c r="L24" s="4" t="s">
        <v>3</v>
      </c>
      <c r="M24" s="4" t="s">
        <v>3</v>
      </c>
      <c r="N24" s="4" t="s">
        <v>3</v>
      </c>
      <c r="O24" s="1"/>
      <c r="R24" s="38"/>
    </row>
    <row r="25" spans="1:22" x14ac:dyDescent="0.25">
      <c r="A25" s="1"/>
      <c r="B25" s="2" t="s">
        <v>39</v>
      </c>
      <c r="C25" s="34">
        <f>Zm</f>
        <v>211.39374462656747</v>
      </c>
      <c r="D25" s="34">
        <f>Zm</f>
        <v>211.39374462656747</v>
      </c>
      <c r="E25" s="34">
        <f>Zm</f>
        <v>211.39374462656747</v>
      </c>
      <c r="F25" s="1"/>
      <c r="G25" s="1"/>
      <c r="H25" s="1"/>
      <c r="I25" s="1"/>
      <c r="J25" s="17"/>
      <c r="K25" s="20"/>
      <c r="L25" s="7">
        <f>SQRT(AM^2-AP^2)</f>
        <v>348.1068923541871</v>
      </c>
      <c r="M25" s="7">
        <f>SQRT((Xn-Xp)^2+(Yn-Yp)^2)</f>
        <v>276.57023201575254</v>
      </c>
      <c r="N25" s="31">
        <f>SQRT(PM1_^2-PN^2)</f>
        <v>211.39374462656747</v>
      </c>
      <c r="O25" s="1"/>
      <c r="R25" s="38"/>
    </row>
    <row r="26" spans="1:22" x14ac:dyDescent="0.25">
      <c r="A26" s="1"/>
      <c r="B26" s="1"/>
      <c r="C26" s="1"/>
      <c r="D26" s="1"/>
      <c r="E26" s="1"/>
      <c r="F26" s="1"/>
      <c r="G26" s="1"/>
      <c r="H26" s="1"/>
      <c r="I26" s="1"/>
      <c r="J26" s="17"/>
      <c r="K26" s="20"/>
      <c r="L26" s="1"/>
      <c r="M26" s="1"/>
      <c r="N26" s="1"/>
      <c r="O26" s="1"/>
      <c r="R26" s="38"/>
    </row>
    <row r="27" spans="1:22" x14ac:dyDescent="0.25">
      <c r="A27" s="1"/>
      <c r="B27" s="1"/>
      <c r="C27" s="1"/>
      <c r="D27" s="1"/>
      <c r="E27" s="1"/>
      <c r="F27" s="1"/>
      <c r="G27" s="1"/>
      <c r="H27" s="1"/>
      <c r="I27" s="1"/>
      <c r="J27" s="17"/>
      <c r="K27" s="26"/>
      <c r="L27" s="36"/>
      <c r="M27" s="36"/>
      <c r="N27" s="36"/>
      <c r="O27" s="36"/>
      <c r="P27" s="37"/>
      <c r="Q27" s="37"/>
      <c r="R27" s="29"/>
    </row>
    <row r="28" spans="1:22" x14ac:dyDescent="0.25">
      <c r="A28" s="1"/>
      <c r="B28" s="1"/>
      <c r="C28" s="1"/>
      <c r="D28" s="1"/>
      <c r="E28" s="1"/>
      <c r="F28" s="1"/>
      <c r="G28" s="1"/>
      <c r="H28" s="1"/>
      <c r="I28" s="1"/>
      <c r="J28" s="17"/>
      <c r="K28" s="15"/>
      <c r="L28" s="1"/>
      <c r="M28" s="30"/>
      <c r="N28" s="1"/>
      <c r="R28" s="41"/>
      <c r="S28" s="41"/>
      <c r="T28" s="41"/>
      <c r="U28" s="41"/>
      <c r="V28" s="41"/>
    </row>
    <row r="29" spans="1:22" x14ac:dyDescent="0.25">
      <c r="A29" s="1"/>
      <c r="B29" s="1"/>
      <c r="C29" s="1"/>
      <c r="D29" s="1"/>
      <c r="E29" s="1"/>
      <c r="F29" s="1"/>
      <c r="G29" s="1"/>
      <c r="K29" s="15"/>
      <c r="L29" s="1"/>
      <c r="M29" s="1"/>
      <c r="N29" s="1"/>
      <c r="R29" s="41"/>
      <c r="S29" s="41"/>
      <c r="T29" s="41"/>
      <c r="U29" s="41"/>
      <c r="V29" s="41"/>
    </row>
    <row r="30" spans="1:22" x14ac:dyDescent="0.25">
      <c r="A30" s="1"/>
      <c r="B30" s="1"/>
      <c r="C30" s="1"/>
      <c r="D30" s="1"/>
      <c r="E30" s="1"/>
      <c r="F30" s="1"/>
      <c r="G30" s="1"/>
      <c r="K30" s="15"/>
      <c r="L30" s="1"/>
      <c r="M30" s="1"/>
      <c r="N30" s="1"/>
      <c r="R30" s="41"/>
      <c r="S30" s="41"/>
      <c r="T30" s="41"/>
      <c r="U30" s="41"/>
      <c r="V30" s="41"/>
    </row>
    <row r="31" spans="1:22" x14ac:dyDescent="0.25">
      <c r="A31" s="1"/>
      <c r="B31" s="1"/>
      <c r="C31" s="1"/>
      <c r="D31" s="1"/>
      <c r="E31" s="1"/>
      <c r="F31" s="1"/>
      <c r="G31" s="1"/>
      <c r="K31" s="15"/>
      <c r="L31" s="1"/>
      <c r="M31" s="1"/>
      <c r="N31" s="1"/>
      <c r="R31" s="41"/>
      <c r="S31" s="41"/>
      <c r="T31" s="41"/>
      <c r="U31" s="41"/>
      <c r="V31" s="41"/>
    </row>
    <row r="32" spans="1:22" x14ac:dyDescent="0.25">
      <c r="A32" s="1"/>
      <c r="B32" s="1"/>
      <c r="C32" s="1"/>
      <c r="D32" s="1"/>
      <c r="E32" s="1"/>
      <c r="F32" s="1"/>
      <c r="G32" s="1"/>
      <c r="H32" s="1"/>
      <c r="I32" s="1"/>
      <c r="J32" s="18"/>
      <c r="K32" s="15"/>
      <c r="L32" s="1"/>
      <c r="M32" s="1"/>
      <c r="R32" s="41"/>
      <c r="S32" s="41"/>
      <c r="T32" s="41"/>
      <c r="U32" s="41"/>
      <c r="V32" s="4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8"/>
    </row>
    <row r="34" spans="1:10" x14ac:dyDescent="0.25">
      <c r="B34" s="1"/>
      <c r="C34" s="1"/>
      <c r="D34" s="1"/>
      <c r="E34" s="1"/>
      <c r="F34" s="1"/>
      <c r="G34" s="1"/>
      <c r="H34" s="1"/>
    </row>
    <row r="35" spans="1:10" x14ac:dyDescent="0.25">
      <c r="B35" s="1"/>
      <c r="C35" s="1"/>
      <c r="D35" s="1"/>
      <c r="E35" s="1"/>
      <c r="F35" s="1"/>
      <c r="G35" s="1"/>
      <c r="H35" s="1"/>
    </row>
    <row r="36" spans="1:10" x14ac:dyDescent="0.25">
      <c r="B36" s="1"/>
      <c r="C36" s="1"/>
      <c r="D36" s="1"/>
      <c r="E36" s="1"/>
      <c r="F36" s="1"/>
      <c r="G36" s="1"/>
      <c r="H36" s="1"/>
    </row>
    <row r="37" spans="1:10" x14ac:dyDescent="0.25">
      <c r="F37" s="1"/>
    </row>
  </sheetData>
  <mergeCells count="6">
    <mergeCell ref="L2:Q2"/>
    <mergeCell ref="C20:E20"/>
    <mergeCell ref="C4:E4"/>
    <mergeCell ref="G4:I4"/>
    <mergeCell ref="B11:D11"/>
    <mergeCell ref="H12:J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="90" zoomScaleNormal="90" workbookViewId="0">
      <selection activeCell="I69" sqref="I69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45</vt:i4>
      </vt:variant>
    </vt:vector>
  </HeadingPairs>
  <TitlesOfParts>
    <vt:vector size="47" baseType="lpstr">
      <vt:lpstr>Calcul trépied</vt:lpstr>
      <vt:lpstr>Calculs manuels</vt:lpstr>
      <vt:lpstr>a1_</vt:lpstr>
      <vt:lpstr>a2_</vt:lpstr>
      <vt:lpstr>AB</vt:lpstr>
      <vt:lpstr>AC</vt:lpstr>
      <vt:lpstr>AM</vt:lpstr>
      <vt:lpstr>AP</vt:lpstr>
      <vt:lpstr>b1_</vt:lpstr>
      <vt:lpstr>b2_</vt:lpstr>
      <vt:lpstr>BC</vt:lpstr>
      <vt:lpstr>BM</vt:lpstr>
      <vt:lpstr>CM</vt:lpstr>
      <vt:lpstr>PM1_</vt:lpstr>
      <vt:lpstr>PN</vt:lpstr>
      <vt:lpstr>QC</vt:lpstr>
      <vt:lpstr>Xa</vt:lpstr>
      <vt:lpstr>Xam</vt:lpstr>
      <vt:lpstr>Xb</vt:lpstr>
      <vt:lpstr>Xbm</vt:lpstr>
      <vt:lpstr>Xc</vt:lpstr>
      <vt:lpstr>Xcm</vt:lpstr>
      <vt:lpstr>Xf</vt:lpstr>
      <vt:lpstr>Xm</vt:lpstr>
      <vt:lpstr>Xn</vt:lpstr>
      <vt:lpstr>Xp</vt:lpstr>
      <vt:lpstr>Xq</vt:lpstr>
      <vt:lpstr>Ya</vt:lpstr>
      <vt:lpstr>Yam</vt:lpstr>
      <vt:lpstr>Yb</vt:lpstr>
      <vt:lpstr>Ybm</vt:lpstr>
      <vt:lpstr>Yc</vt:lpstr>
      <vt:lpstr>Ycm</vt:lpstr>
      <vt:lpstr>Yf</vt:lpstr>
      <vt:lpstr>Ym</vt:lpstr>
      <vt:lpstr>Yn</vt:lpstr>
      <vt:lpstr>Yp</vt:lpstr>
      <vt:lpstr>Yq</vt:lpstr>
      <vt:lpstr>Zam</vt:lpstr>
      <vt:lpstr>Zbm</vt:lpstr>
      <vt:lpstr>Zcm</vt:lpstr>
      <vt:lpstr>Zf</vt:lpstr>
      <vt:lpstr>Zm</vt:lpstr>
      <vt:lpstr>ZmCalc</vt:lpstr>
      <vt:lpstr>α1</vt:lpstr>
      <vt:lpstr>α2</vt:lpstr>
      <vt:lpstr>α3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rené2</dc:creator>
  <cp:lastModifiedBy>rené2</cp:lastModifiedBy>
  <dcterms:created xsi:type="dcterms:W3CDTF">2015-12-12T07:42:56Z</dcterms:created>
  <dcterms:modified xsi:type="dcterms:W3CDTF">2015-12-12T14:40:32Z</dcterms:modified>
</cp:coreProperties>
</file>