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\Documents\Term STL\TP Physique chimie\"/>
    </mc:Choice>
  </mc:AlternateContent>
  <xr:revisionPtr revIDLastSave="0" documentId="13_ncr:1_{BB68EA38-5C93-47EC-B6D3-3B3D437D3848}" xr6:coauthVersionLast="47" xr6:coauthVersionMax="47" xr10:uidLastSave="{00000000-0000-0000-0000-000000000000}"/>
  <workbookProtection workbookPassword="C828" lockStructure="1"/>
  <bookViews>
    <workbookView xWindow="-110" yWindow="-110" windowWidth="19420" windowHeight="10420" firstSheet="1" activeTab="1" xr2:uid="{00000000-000D-0000-FFFF-FFFF00000000}"/>
  </bookViews>
  <sheets>
    <sheet name="COURBES" sheetId="3" r:id="rId1"/>
    <sheet name="multitubulaire co-courant" sheetId="1" r:id="rId2"/>
    <sheet name="Feuil2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2" i="1" s="1"/>
  <c r="B19" i="1"/>
  <c r="B23" i="1"/>
  <c r="B26" i="1"/>
  <c r="B25" i="1"/>
  <c r="B24" i="1"/>
  <c r="B16" i="1"/>
  <c r="B15" i="1"/>
  <c r="B10" i="1"/>
  <c r="B8" i="1"/>
  <c r="D8" i="1"/>
  <c r="E8" i="1"/>
  <c r="F8" i="1"/>
  <c r="G8" i="1"/>
  <c r="H8" i="1"/>
  <c r="C8" i="1"/>
  <c r="C9" i="1"/>
  <c r="C10" i="1"/>
  <c r="D9" i="1"/>
  <c r="E9" i="1" s="1"/>
  <c r="D10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 s="1"/>
  <c r="E17" i="1" s="1"/>
  <c r="F17" i="1" s="1"/>
  <c r="C18" i="1"/>
  <c r="D18" i="1"/>
  <c r="E18" i="1"/>
  <c r="F18" i="1" s="1"/>
  <c r="G18" i="1" s="1"/>
  <c r="H18" i="1" s="1"/>
  <c r="C24" i="1"/>
  <c r="C26" i="1" s="1"/>
  <c r="D24" i="1"/>
  <c r="E24" i="1"/>
  <c r="F24" i="1"/>
  <c r="G24" i="1"/>
  <c r="H24" i="1"/>
  <c r="C25" i="1"/>
  <c r="D25" i="1"/>
  <c r="E25" i="1"/>
  <c r="F25" i="1"/>
  <c r="G25" i="1"/>
  <c r="H25" i="1"/>
  <c r="C29" i="1"/>
  <c r="D29" i="1" s="1"/>
  <c r="E29" i="1" s="1"/>
  <c r="F29" i="1" s="1"/>
  <c r="G29" i="1" s="1"/>
  <c r="H29" i="1" s="1"/>
  <c r="B21" i="1" l="1"/>
  <c r="B27" i="1" s="1"/>
  <c r="C20" i="1"/>
  <c r="D20" i="1"/>
  <c r="C19" i="1"/>
  <c r="C23" i="1" s="1"/>
  <c r="D26" i="1"/>
  <c r="E26" i="1"/>
  <c r="F26" i="1"/>
  <c r="H26" i="1"/>
  <c r="G26" i="1"/>
  <c r="F9" i="1"/>
  <c r="E10" i="1"/>
  <c r="E20" i="1" s="1"/>
  <c r="E19" i="1"/>
  <c r="G17" i="1"/>
  <c r="F19" i="1"/>
  <c r="D19" i="1"/>
  <c r="C22" i="1" l="1"/>
  <c r="C21" i="1"/>
  <c r="C27" i="1" s="1"/>
  <c r="D23" i="1"/>
  <c r="D21" i="1"/>
  <c r="D27" i="1" s="1"/>
  <c r="H17" i="1"/>
  <c r="H19" i="1" s="1"/>
  <c r="G19" i="1"/>
  <c r="D22" i="1"/>
  <c r="E23" i="1"/>
  <c r="E21" i="1"/>
  <c r="E27" i="1" s="1"/>
  <c r="E22" i="1"/>
  <c r="G9" i="1"/>
  <c r="F10" i="1"/>
  <c r="F20" i="1" s="1"/>
  <c r="F22" i="1" s="1"/>
  <c r="F23" i="1" l="1"/>
  <c r="G10" i="1"/>
  <c r="G20" i="1" s="1"/>
  <c r="G22" i="1" s="1"/>
  <c r="H9" i="1"/>
  <c r="H10" i="1" s="1"/>
  <c r="H20" i="1" s="1"/>
  <c r="H22" i="1" s="1"/>
  <c r="F21" i="1"/>
  <c r="F27" i="1" s="1"/>
  <c r="H23" i="1"/>
  <c r="H21" i="1" l="1"/>
  <c r="H27" i="1" s="1"/>
  <c r="G21" i="1"/>
  <c r="G27" i="1" s="1"/>
  <c r="G23" i="1"/>
</calcChain>
</file>

<file path=xl/sharedStrings.xml><?xml version="1.0" encoding="utf-8"?>
<sst xmlns="http://schemas.openxmlformats.org/spreadsheetml/2006/main" count="28" uniqueCount="28">
  <si>
    <t>multitubulaire co-courant</t>
  </si>
  <si>
    <r>
      <t xml:space="preserve">                            </t>
    </r>
    <r>
      <rPr>
        <b/>
        <sz val="10"/>
        <rFont val="Arial"/>
        <family val="2"/>
      </rPr>
      <t xml:space="preserve">   NOM</t>
    </r>
    <r>
      <rPr>
        <sz val="10"/>
        <rFont val="Arial"/>
      </rPr>
      <t>:</t>
    </r>
  </si>
  <si>
    <r>
      <t xml:space="preserve">    </t>
    </r>
    <r>
      <rPr>
        <b/>
        <sz val="10"/>
        <rFont val="Arial"/>
        <family val="2"/>
      </rPr>
      <t>Prénom :</t>
    </r>
  </si>
  <si>
    <t>Réaliser les calculs dans les cellules de couleur bleue</t>
  </si>
  <si>
    <t xml:space="preserve"> Renseigner les autres cellules non protègées</t>
  </si>
  <si>
    <t>Qf (kg/h)</t>
  </si>
  <si>
    <t xml:space="preserve"> Qf (kg/s)</t>
  </si>
  <si>
    <t>Qc (kg/h)</t>
  </si>
  <si>
    <t>Qc (kg/s)</t>
  </si>
  <si>
    <t>TE (°C)</t>
  </si>
  <si>
    <t>TS (°C)</t>
  </si>
  <si>
    <t>te (°C)</t>
  </si>
  <si>
    <t>ts (°C)</t>
  </si>
  <si>
    <t>TE-TS (°C)</t>
  </si>
  <si>
    <t>ts-te (°C)</t>
  </si>
  <si>
    <t>Cpf (kJ/kg*K)</t>
  </si>
  <si>
    <t>Cpc (kJ/kg*K)</t>
  </si>
  <si>
    <t>flux eau froide (kW)</t>
  </si>
  <si>
    <t>flux eau chaude (kW)</t>
  </si>
  <si>
    <t>flux moyen (kW)</t>
  </si>
  <si>
    <t>écart flux (kW)</t>
  </si>
  <si>
    <t>Rdt thermique (%)</t>
  </si>
  <si>
    <t>TE-te (°C)</t>
  </si>
  <si>
    <t>TS-ts (°C)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</si>
  <si>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T m (°C)</t>
    </r>
  </si>
  <si>
    <r>
      <t>K (kW/m</t>
    </r>
    <r>
      <rPr>
        <vertAlign val="superscript"/>
        <sz val="11"/>
        <rFont val="Arial"/>
        <family val="2"/>
      </rPr>
      <t>2</t>
    </r>
    <r>
      <rPr>
        <sz val="10"/>
        <rFont val="Arial"/>
      </rPr>
      <t>*K)</t>
    </r>
  </si>
  <si>
    <r>
      <t>Surface d'échange (m</t>
    </r>
    <r>
      <rPr>
        <vertAlign val="superscript"/>
        <sz val="11"/>
        <rFont val="Arial"/>
        <family val="2"/>
      </rPr>
      <t>2</t>
    </r>
    <r>
      <rPr>
        <sz val="10"/>
        <rFont val="Arial"/>
      </rPr>
      <t>)</t>
    </r>
  </si>
  <si>
    <r>
      <t>Sauvegarder vos fichiers dans votre espace personnel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</si>
</sst>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</font>
    <font>
      <b/>
      <sz val="16"/>
      <name val="Arial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1" fillId="0" borderId="0" xfId="0" applyFont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6" borderId="4" xfId="0" applyNumberFormat="1" applyFill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5.5555555555555552E-2"/>
          <c:w val="0.8208333333333333"/>
          <c:h val="0.88215488215488214"/>
        </c:manualLayout>
      </c:layout>
      <c:scatterChart>
        <c:scatterStyle val="smoothMarker"/>
        <c:varyColors val="0"/>
        <c:ser>
          <c:idx val="0"/>
          <c:order val="0"/>
          <c:tx>
            <c:v>R=f(Qv eau froide)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'multitubulaire co-courant'!$B$7:$H$7</c:f>
              <c:numCache>
                <c:formatCode>0.000</c:formatCode>
                <c:ptCount val="7"/>
                <c:pt idx="0">
                  <c:v>30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</c:numCache>
            </c:numRef>
          </c:xVal>
          <c:yVal>
            <c:numRef>
              <c:f>'multitubulaire co-courant'!$B$23:$H$23</c:f>
              <c:numCache>
                <c:formatCode>0.000</c:formatCode>
                <c:ptCount val="7"/>
                <c:pt idx="0">
                  <c:v>0.1</c:v>
                </c:pt>
                <c:pt idx="1">
                  <c:v>33.333333333333336</c:v>
                </c:pt>
                <c:pt idx="2">
                  <c:v>59.84848484848483</c:v>
                </c:pt>
                <c:pt idx="3">
                  <c:v>100</c:v>
                </c:pt>
                <c:pt idx="4">
                  <c:v>166.66666666666669</c:v>
                </c:pt>
                <c:pt idx="5">
                  <c:v>300.00000000000006</c:v>
                </c:pt>
                <c:pt idx="6">
                  <c:v>532.00000000000011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D-459C-8F4D-423B7281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8072576"/>
        <c:axId val="1"/>
      </c:scatterChart>
      <c:scatterChart>
        <c:scatterStyle val="lineMarker"/>
        <c:varyColors val="0"/>
        <c:ser>
          <c:idx val="1"/>
          <c:order val="1"/>
          <c:tx>
            <c:v>K=f(Qv eau froide)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'multitubulaire co-courant'!$B$7:$H$7</c:f>
              <c:numCache>
                <c:formatCode>0.000</c:formatCode>
                <c:ptCount val="7"/>
                <c:pt idx="0">
                  <c:v>30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</c:numCache>
            </c:numRef>
          </c:xVal>
          <c:yVal>
            <c:numRef>
              <c:f>'multitubulaire co-courant'!$B$27:$H$27</c:f>
              <c:numCache>
                <c:formatCode>0.000</c:formatCode>
                <c:ptCount val="7"/>
                <c:pt idx="0">
                  <c:v>0.69719539442353773</c:v>
                </c:pt>
                <c:pt idx="1">
                  <c:v>0.83479803533629038</c:v>
                </c:pt>
                <c:pt idx="2">
                  <c:v>0.96347550418187178</c:v>
                </c:pt>
                <c:pt idx="3">
                  <c:v>1.1375768433895572</c:v>
                </c:pt>
                <c:pt idx="4">
                  <c:v>1.4121532943866948</c:v>
                </c:pt>
                <c:pt idx="5">
                  <c:v>1.8797434867124208</c:v>
                </c:pt>
                <c:pt idx="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FD-459C-8F4D-423B7281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149807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Qv eau froide (m3/h)</a:t>
                </a:r>
              </a:p>
            </c:rich>
          </c:tx>
          <c:layout>
            <c:manualLayout>
              <c:xMode val="edge"/>
              <c:yMode val="edge"/>
              <c:x val="0.76458333333333328"/>
              <c:y val="0.87373743543439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 %</a:t>
                </a:r>
              </a:p>
            </c:rich>
          </c:tx>
          <c:layout>
            <c:manualLayout>
              <c:xMode val="edge"/>
              <c:yMode val="edge"/>
              <c:x val="0.10833333333333334"/>
              <c:y val="0.301346859467187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98072576"/>
        <c:crosses val="autoZero"/>
        <c:crossBetween val="midCat"/>
      </c:valAx>
      <c:val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Kext (kW/m2.K)</a:t>
                </a:r>
              </a:p>
            </c:rich>
          </c:tx>
          <c:layout>
            <c:manualLayout>
              <c:xMode val="edge"/>
              <c:yMode val="edge"/>
              <c:x val="0.80104166666666665"/>
              <c:y val="0.4309764399180288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in val="0"/>
        </c:scaling>
        <c:delete val="0"/>
        <c:axPos val="r"/>
        <c:numFmt formatCode="0.0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75000000000001"/>
          <c:y val="0.82293423271500843"/>
          <c:w val="0.14895833333333336"/>
          <c:h val="7.4198988195615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4C6873A-1FE5-4A11-B69A-D20BB045F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topLeftCell="A7" workbookViewId="0">
      <selection activeCell="B21" sqref="B21"/>
    </sheetView>
  </sheetViews>
  <sheetFormatPr baseColWidth="10" defaultColWidth="11.453125" defaultRowHeight="12.5" x14ac:dyDescent="0.25"/>
  <cols>
    <col min="1" max="1" width="23" customWidth="1"/>
  </cols>
  <sheetData>
    <row r="1" spans="1:10" ht="20.5" thickBot="1" x14ac:dyDescent="0.45">
      <c r="A1" s="7"/>
      <c r="B1" s="7"/>
      <c r="C1" s="8" t="s">
        <v>0</v>
      </c>
      <c r="D1" s="7"/>
      <c r="E1" s="7"/>
      <c r="F1" s="7"/>
      <c r="G1" s="7"/>
      <c r="H1" s="7"/>
      <c r="I1" s="7"/>
      <c r="J1" s="7"/>
    </row>
    <row r="2" spans="1:10" ht="20.5" thickBot="1" x14ac:dyDescent="0.45">
      <c r="A2" s="9" t="s">
        <v>1</v>
      </c>
      <c r="B2" s="3"/>
      <c r="C2" s="4"/>
      <c r="D2" s="5"/>
      <c r="E2" s="7"/>
      <c r="F2" s="9" t="s">
        <v>2</v>
      </c>
      <c r="G2" s="3"/>
      <c r="H2" s="3"/>
      <c r="I2" s="5"/>
      <c r="J2" s="7"/>
    </row>
    <row r="3" spans="1:10" ht="20" x14ac:dyDescent="0.4">
      <c r="A3" s="7"/>
      <c r="B3" s="7"/>
      <c r="C3" s="8"/>
      <c r="D3" s="7"/>
      <c r="E3" s="7"/>
      <c r="F3" s="7"/>
      <c r="G3" s="7"/>
      <c r="H3" s="7"/>
      <c r="I3" s="7"/>
      <c r="J3" s="7"/>
    </row>
    <row r="4" spans="1:10" ht="13" x14ac:dyDescent="0.3">
      <c r="A4" s="10" t="s">
        <v>3</v>
      </c>
      <c r="B4" s="11"/>
      <c r="C4" s="11"/>
      <c r="D4" s="11"/>
      <c r="E4" s="11"/>
      <c r="F4" s="11"/>
      <c r="G4" s="11"/>
      <c r="H4" s="7"/>
      <c r="I4" s="7"/>
      <c r="J4" s="7"/>
    </row>
    <row r="5" spans="1:10" ht="13" x14ac:dyDescent="0.3">
      <c r="A5" s="12" t="s">
        <v>4</v>
      </c>
      <c r="B5" s="12"/>
      <c r="C5" s="12"/>
      <c r="D5" s="12"/>
      <c r="E5" s="12"/>
      <c r="F5" s="12"/>
      <c r="G5" s="12"/>
      <c r="H5" s="7"/>
      <c r="I5" s="7"/>
      <c r="J5" s="7"/>
    </row>
    <row r="6" spans="1:10" ht="13" x14ac:dyDescent="0.3">
      <c r="A6" s="6"/>
      <c r="B6" s="6"/>
      <c r="C6" s="6"/>
      <c r="D6" s="6"/>
      <c r="E6" s="6"/>
      <c r="F6" s="6"/>
      <c r="G6" s="6"/>
    </row>
    <row r="7" spans="1:10" ht="13" x14ac:dyDescent="0.3">
      <c r="A7" s="13" t="s">
        <v>5</v>
      </c>
      <c r="B7" s="14">
        <v>30</v>
      </c>
      <c r="C7" s="14">
        <v>100</v>
      </c>
      <c r="D7" s="14">
        <v>150</v>
      </c>
      <c r="E7" s="14">
        <v>200</v>
      </c>
      <c r="F7" s="14">
        <v>250</v>
      </c>
      <c r="G7" s="14">
        <v>300</v>
      </c>
      <c r="H7" s="14">
        <v>350</v>
      </c>
    </row>
    <row r="8" spans="1:10" x14ac:dyDescent="0.25">
      <c r="A8" s="15" t="s">
        <v>6</v>
      </c>
      <c r="B8" s="16">
        <f>B7/3600</f>
        <v>8.3333333333333332E-3</v>
      </c>
      <c r="C8" s="14">
        <f t="shared" ref="C8:H8" si="0">C7/3600</f>
        <v>2.7777777777777776E-2</v>
      </c>
      <c r="D8" s="14">
        <f t="shared" si="0"/>
        <v>4.1666666666666664E-2</v>
      </c>
      <c r="E8" s="14">
        <f t="shared" si="0"/>
        <v>5.5555555555555552E-2</v>
      </c>
      <c r="F8" s="14">
        <f t="shared" si="0"/>
        <v>6.9444444444444448E-2</v>
      </c>
      <c r="G8" s="14">
        <f t="shared" si="0"/>
        <v>8.3333333333333329E-2</v>
      </c>
      <c r="H8" s="14">
        <f t="shared" si="0"/>
        <v>9.7222222222222224E-2</v>
      </c>
    </row>
    <row r="9" spans="1:10" ht="13" x14ac:dyDescent="0.3">
      <c r="A9" s="13" t="s">
        <v>7</v>
      </c>
      <c r="B9" s="14">
        <v>300</v>
      </c>
      <c r="C9" s="14">
        <f t="shared" ref="C9:H9" si="1">B9</f>
        <v>300</v>
      </c>
      <c r="D9" s="14">
        <f t="shared" si="1"/>
        <v>300</v>
      </c>
      <c r="E9" s="14">
        <f t="shared" si="1"/>
        <v>300</v>
      </c>
      <c r="F9" s="14">
        <f t="shared" si="1"/>
        <v>300</v>
      </c>
      <c r="G9" s="14">
        <f t="shared" si="1"/>
        <v>300</v>
      </c>
      <c r="H9" s="14">
        <f t="shared" si="1"/>
        <v>300</v>
      </c>
    </row>
    <row r="10" spans="1:10" x14ac:dyDescent="0.25">
      <c r="A10" s="15" t="s">
        <v>8</v>
      </c>
      <c r="B10" s="16">
        <f>B9/3600</f>
        <v>8.3333333333333329E-2</v>
      </c>
      <c r="C10" s="14">
        <f t="shared" ref="C10:H10" si="2">C9/3600</f>
        <v>8.3333333333333329E-2</v>
      </c>
      <c r="D10" s="14">
        <f t="shared" si="2"/>
        <v>8.3333333333333329E-2</v>
      </c>
      <c r="E10" s="14">
        <f t="shared" si="2"/>
        <v>8.3333333333333329E-2</v>
      </c>
      <c r="F10" s="14">
        <f t="shared" si="2"/>
        <v>8.3333333333333329E-2</v>
      </c>
      <c r="G10" s="14">
        <f t="shared" si="2"/>
        <v>8.3333333333333329E-2</v>
      </c>
      <c r="H10" s="14">
        <f t="shared" si="2"/>
        <v>8.3333333333333329E-2</v>
      </c>
    </row>
    <row r="11" spans="1:10" ht="13" x14ac:dyDescent="0.3">
      <c r="A11" s="13" t="s">
        <v>9</v>
      </c>
      <c r="B11" s="17">
        <v>60</v>
      </c>
      <c r="C11" s="17">
        <v>60</v>
      </c>
      <c r="D11" s="17">
        <v>60</v>
      </c>
      <c r="E11" s="17">
        <v>60</v>
      </c>
      <c r="F11" s="17">
        <v>60</v>
      </c>
      <c r="G11" s="17">
        <v>60</v>
      </c>
      <c r="H11" s="17">
        <v>60</v>
      </c>
    </row>
    <row r="12" spans="1:10" ht="13" x14ac:dyDescent="0.3">
      <c r="A12" s="13" t="s">
        <v>10</v>
      </c>
      <c r="B12" s="17">
        <v>45.2</v>
      </c>
      <c r="C12" s="17">
        <v>45.9</v>
      </c>
      <c r="D12" s="17">
        <v>46.8</v>
      </c>
      <c r="E12" s="17">
        <v>48</v>
      </c>
      <c r="F12" s="17">
        <v>49.5</v>
      </c>
      <c r="G12" s="17">
        <v>51.6</v>
      </c>
      <c r="H12" s="17">
        <v>52.5</v>
      </c>
    </row>
    <row r="13" spans="1:10" ht="13" x14ac:dyDescent="0.3">
      <c r="A13" s="13" t="s">
        <v>11</v>
      </c>
      <c r="B13" s="17">
        <v>20</v>
      </c>
      <c r="C13" s="17">
        <v>20</v>
      </c>
      <c r="D13" s="17">
        <v>20</v>
      </c>
      <c r="E13" s="17">
        <v>20</v>
      </c>
      <c r="F13" s="17">
        <v>20</v>
      </c>
      <c r="G13" s="17">
        <v>20</v>
      </c>
      <c r="H13" s="17">
        <v>20</v>
      </c>
    </row>
    <row r="14" spans="1:10" ht="13" x14ac:dyDescent="0.3">
      <c r="A14" s="13" t="s">
        <v>12</v>
      </c>
      <c r="B14" s="17">
        <v>32.700000000000003</v>
      </c>
      <c r="C14" s="17">
        <v>34.1</v>
      </c>
      <c r="D14" s="17">
        <v>35.799999999999997</v>
      </c>
      <c r="E14" s="17">
        <v>38</v>
      </c>
      <c r="F14" s="17">
        <v>41</v>
      </c>
      <c r="G14" s="17">
        <v>45.2</v>
      </c>
      <c r="H14" s="17">
        <v>54.2</v>
      </c>
    </row>
    <row r="15" spans="1:10" x14ac:dyDescent="0.25">
      <c r="A15" s="15" t="s">
        <v>13</v>
      </c>
      <c r="B15" s="16">
        <f>B11-B12</f>
        <v>14.799999999999997</v>
      </c>
      <c r="C15" s="14">
        <f t="shared" ref="C15:H15" si="3">+C11-C12</f>
        <v>14.100000000000001</v>
      </c>
      <c r="D15" s="14">
        <f t="shared" si="3"/>
        <v>13.200000000000003</v>
      </c>
      <c r="E15" s="14">
        <f t="shared" si="3"/>
        <v>12</v>
      </c>
      <c r="F15" s="14">
        <f t="shared" si="3"/>
        <v>10.5</v>
      </c>
      <c r="G15" s="14">
        <f t="shared" si="3"/>
        <v>8.3999999999999986</v>
      </c>
      <c r="H15" s="14">
        <f t="shared" si="3"/>
        <v>7.5</v>
      </c>
    </row>
    <row r="16" spans="1:10" x14ac:dyDescent="0.25">
      <c r="A16" s="15" t="s">
        <v>14</v>
      </c>
      <c r="B16" s="16">
        <f>B14-B13</f>
        <v>12.700000000000003</v>
      </c>
      <c r="C16" s="14">
        <f t="shared" ref="C16:H16" si="4">+C14-C13</f>
        <v>14.100000000000001</v>
      </c>
      <c r="D16" s="14">
        <f t="shared" si="4"/>
        <v>15.799999999999997</v>
      </c>
      <c r="E16" s="14">
        <f t="shared" si="4"/>
        <v>18</v>
      </c>
      <c r="F16" s="14">
        <f t="shared" si="4"/>
        <v>21</v>
      </c>
      <c r="G16" s="14">
        <f t="shared" si="4"/>
        <v>25.200000000000003</v>
      </c>
      <c r="H16" s="14">
        <f t="shared" si="4"/>
        <v>34.200000000000003</v>
      </c>
    </row>
    <row r="17" spans="1:8" ht="13" x14ac:dyDescent="0.3">
      <c r="A17" s="13" t="s">
        <v>15</v>
      </c>
      <c r="B17" s="17">
        <v>4.1849999999999996</v>
      </c>
      <c r="C17" s="14">
        <f t="shared" ref="C17:H18" si="5">B17</f>
        <v>4.1849999999999996</v>
      </c>
      <c r="D17" s="14">
        <f t="shared" si="5"/>
        <v>4.1849999999999996</v>
      </c>
      <c r="E17" s="14">
        <f t="shared" si="5"/>
        <v>4.1849999999999996</v>
      </c>
      <c r="F17" s="14">
        <f t="shared" si="5"/>
        <v>4.1849999999999996</v>
      </c>
      <c r="G17" s="14">
        <f t="shared" si="5"/>
        <v>4.1849999999999996</v>
      </c>
      <c r="H17" s="14">
        <f t="shared" si="5"/>
        <v>4.1849999999999996</v>
      </c>
    </row>
    <row r="18" spans="1:8" ht="13" x14ac:dyDescent="0.3">
      <c r="A18" s="13" t="s">
        <v>16</v>
      </c>
      <c r="B18" s="17">
        <v>4.1849999999999996</v>
      </c>
      <c r="C18" s="14">
        <f t="shared" si="5"/>
        <v>4.1849999999999996</v>
      </c>
      <c r="D18" s="14">
        <f t="shared" si="5"/>
        <v>4.1849999999999996</v>
      </c>
      <c r="E18" s="14">
        <f t="shared" si="5"/>
        <v>4.1849999999999996</v>
      </c>
      <c r="F18" s="14">
        <f t="shared" si="5"/>
        <v>4.1849999999999996</v>
      </c>
      <c r="G18" s="14">
        <f t="shared" si="5"/>
        <v>4.1849999999999996</v>
      </c>
      <c r="H18" s="14">
        <f t="shared" si="5"/>
        <v>4.1849999999999996</v>
      </c>
    </row>
    <row r="19" spans="1:8" x14ac:dyDescent="0.25">
      <c r="A19" s="18" t="s">
        <v>17</v>
      </c>
      <c r="B19" s="16">
        <f>(B7/3600)*B17*(B16)</f>
        <v>0.44291250000000004</v>
      </c>
      <c r="C19" s="14">
        <f t="shared" ref="C19:H19" si="6">C8*C17*C16</f>
        <v>1.6391249999999999</v>
      </c>
      <c r="D19" s="14">
        <f t="shared" si="6"/>
        <v>2.7551249999999992</v>
      </c>
      <c r="E19" s="14">
        <f t="shared" si="6"/>
        <v>4.1849999999999996</v>
      </c>
      <c r="F19" s="14">
        <f t="shared" si="6"/>
        <v>6.1031249999999995</v>
      </c>
      <c r="G19" s="14">
        <f t="shared" si="6"/>
        <v>8.7884999999999991</v>
      </c>
      <c r="H19" s="14">
        <f t="shared" si="6"/>
        <v>13.915125000000002</v>
      </c>
    </row>
    <row r="20" spans="1:8" x14ac:dyDescent="0.25">
      <c r="A20" s="18" t="s">
        <v>18</v>
      </c>
      <c r="B20" s="16">
        <f>(B9/3600)*B18*B15</f>
        <v>5.1614999999999984</v>
      </c>
      <c r="C20" s="14">
        <f t="shared" ref="C20:H20" si="7">C10*C18*C15</f>
        <v>4.9173749999999998</v>
      </c>
      <c r="D20" s="14">
        <f t="shared" si="7"/>
        <v>4.6035000000000004</v>
      </c>
      <c r="E20" s="14">
        <f t="shared" si="7"/>
        <v>4.1849999999999996</v>
      </c>
      <c r="F20" s="14">
        <f t="shared" si="7"/>
        <v>3.6618749999999993</v>
      </c>
      <c r="G20" s="14">
        <f t="shared" si="7"/>
        <v>2.9294999999999991</v>
      </c>
      <c r="H20" s="14">
        <f t="shared" si="7"/>
        <v>2.6156249999999996</v>
      </c>
    </row>
    <row r="21" spans="1:8" x14ac:dyDescent="0.25">
      <c r="A21" s="18" t="s">
        <v>19</v>
      </c>
      <c r="B21" s="16">
        <f>(B19+B20)/2</f>
        <v>2.8022062499999993</v>
      </c>
      <c r="C21" s="14">
        <f t="shared" ref="C21:H21" si="8">+(C19+C20)/2</f>
        <v>3.2782499999999999</v>
      </c>
      <c r="D21" s="14">
        <f t="shared" si="8"/>
        <v>3.6793125</v>
      </c>
      <c r="E21" s="14">
        <f t="shared" si="8"/>
        <v>4.1849999999999996</v>
      </c>
      <c r="F21" s="14">
        <f t="shared" si="8"/>
        <v>4.8824999999999994</v>
      </c>
      <c r="G21" s="14">
        <f t="shared" si="8"/>
        <v>5.8589999999999991</v>
      </c>
      <c r="H21" s="14">
        <f t="shared" si="8"/>
        <v>8.2653750000000006</v>
      </c>
    </row>
    <row r="22" spans="1:8" x14ac:dyDescent="0.25">
      <c r="A22" s="18" t="s">
        <v>20</v>
      </c>
      <c r="B22" s="16">
        <f>B20-B19</f>
        <v>4.7185874999999982</v>
      </c>
      <c r="C22" s="14">
        <f t="shared" ref="C22:H22" si="9">C20-C19</f>
        <v>3.2782499999999999</v>
      </c>
      <c r="D22" s="14">
        <f t="shared" si="9"/>
        <v>1.8483750000000012</v>
      </c>
      <c r="E22" s="14">
        <f t="shared" si="9"/>
        <v>0</v>
      </c>
      <c r="F22" s="14">
        <f t="shared" si="9"/>
        <v>-2.4412500000000001</v>
      </c>
      <c r="G22" s="14">
        <f t="shared" si="9"/>
        <v>-5.859</v>
      </c>
      <c r="H22" s="14">
        <f t="shared" si="9"/>
        <v>-11.299500000000002</v>
      </c>
    </row>
    <row r="23" spans="1:8" x14ac:dyDescent="0.25">
      <c r="A23" s="15" t="s">
        <v>21</v>
      </c>
      <c r="B23" s="16">
        <f>B7/B9</f>
        <v>0.1</v>
      </c>
      <c r="C23" s="14">
        <f t="shared" ref="C23:H23" si="10">+C19*100/C20</f>
        <v>33.333333333333336</v>
      </c>
      <c r="D23" s="14">
        <f t="shared" si="10"/>
        <v>59.84848484848483</v>
      </c>
      <c r="E23" s="14">
        <f t="shared" si="10"/>
        <v>100</v>
      </c>
      <c r="F23" s="14">
        <f t="shared" si="10"/>
        <v>166.66666666666669</v>
      </c>
      <c r="G23" s="14">
        <f t="shared" si="10"/>
        <v>300.00000000000006</v>
      </c>
      <c r="H23" s="14">
        <f t="shared" si="10"/>
        <v>532.00000000000011</v>
      </c>
    </row>
    <row r="24" spans="1:8" x14ac:dyDescent="0.25">
      <c r="A24" s="15" t="s">
        <v>22</v>
      </c>
      <c r="B24" s="16">
        <f>B11-B13</f>
        <v>40</v>
      </c>
      <c r="C24" s="14">
        <f t="shared" ref="C24:H24" si="11">+C11-C13</f>
        <v>40</v>
      </c>
      <c r="D24" s="14">
        <f t="shared" si="11"/>
        <v>40</v>
      </c>
      <c r="E24" s="14">
        <f t="shared" si="11"/>
        <v>40</v>
      </c>
      <c r="F24" s="14">
        <f t="shared" si="11"/>
        <v>40</v>
      </c>
      <c r="G24" s="14">
        <f t="shared" si="11"/>
        <v>40</v>
      </c>
      <c r="H24" s="14">
        <f t="shared" si="11"/>
        <v>40</v>
      </c>
    </row>
    <row r="25" spans="1:8" x14ac:dyDescent="0.25">
      <c r="A25" s="15" t="s">
        <v>23</v>
      </c>
      <c r="B25" s="16">
        <f>B12-B14</f>
        <v>12.5</v>
      </c>
      <c r="C25" s="14">
        <f t="shared" ref="C25:H25" si="12">+C12-C14</f>
        <v>11.799999999999997</v>
      </c>
      <c r="D25" s="14">
        <f t="shared" si="12"/>
        <v>11</v>
      </c>
      <c r="E25" s="14">
        <f t="shared" si="12"/>
        <v>10</v>
      </c>
      <c r="F25" s="14">
        <f t="shared" si="12"/>
        <v>8.5</v>
      </c>
      <c r="G25" s="14">
        <f t="shared" si="12"/>
        <v>6.3999999999999986</v>
      </c>
      <c r="H25" s="14">
        <f t="shared" si="12"/>
        <v>-1.7000000000000028</v>
      </c>
    </row>
    <row r="26" spans="1:8" x14ac:dyDescent="0.25">
      <c r="A26" s="18" t="s">
        <v>24</v>
      </c>
      <c r="B26" s="16">
        <f>(B24-B25)/LN(B24/B25)</f>
        <v>23.642677946975962</v>
      </c>
      <c r="C26" s="14">
        <f t="shared" ref="C26:H26" si="13">+(C24-C25)/LN(C24/C25)</f>
        <v>23.09998671911519</v>
      </c>
      <c r="D26" s="14">
        <f t="shared" si="13"/>
        <v>22.463482062536048</v>
      </c>
      <c r="E26" s="14">
        <f t="shared" si="13"/>
        <v>21.64042561333445</v>
      </c>
      <c r="F26" s="14">
        <f t="shared" si="13"/>
        <v>20.338151919808116</v>
      </c>
      <c r="G26" s="14">
        <f t="shared" si="13"/>
        <v>18.334792021346495</v>
      </c>
      <c r="H26" s="14" t="e">
        <f t="shared" si="13"/>
        <v>#NUM!</v>
      </c>
    </row>
    <row r="27" spans="1:8" ht="22" customHeight="1" x14ac:dyDescent="0.3">
      <c r="A27" s="18" t="s">
        <v>25</v>
      </c>
      <c r="B27" s="16">
        <f>B21/(B29*B26)</f>
        <v>0.69719539442353773</v>
      </c>
      <c r="C27" s="14">
        <f t="shared" ref="C27:H27" si="14">+C21/(C29*C26)</f>
        <v>0.83479803533629038</v>
      </c>
      <c r="D27" s="14">
        <f t="shared" si="14"/>
        <v>0.96347550418187178</v>
      </c>
      <c r="E27" s="14">
        <f t="shared" si="14"/>
        <v>1.1375768433895572</v>
      </c>
      <c r="F27" s="14">
        <f t="shared" si="14"/>
        <v>1.4121532943866948</v>
      </c>
      <c r="G27" s="14">
        <f t="shared" si="14"/>
        <v>1.8797434867124208</v>
      </c>
      <c r="H27" s="14" t="e">
        <f t="shared" si="14"/>
        <v>#NUM!</v>
      </c>
    </row>
    <row r="28" spans="1:8" x14ac:dyDescent="0.25">
      <c r="A28" s="15"/>
      <c r="B28" s="14"/>
      <c r="C28" s="14"/>
      <c r="D28" s="14"/>
      <c r="E28" s="14"/>
      <c r="F28" s="14"/>
      <c r="G28" s="14"/>
      <c r="H28" s="14"/>
    </row>
    <row r="29" spans="1:8" ht="20.149999999999999" customHeight="1" x14ac:dyDescent="0.3">
      <c r="A29" s="15" t="s">
        <v>26</v>
      </c>
      <c r="B29" s="17">
        <v>0.17</v>
      </c>
      <c r="C29" s="14">
        <f t="shared" ref="C29:H29" si="15">B29</f>
        <v>0.17</v>
      </c>
      <c r="D29" s="14">
        <f t="shared" si="15"/>
        <v>0.17</v>
      </c>
      <c r="E29" s="14">
        <f t="shared" si="15"/>
        <v>0.17</v>
      </c>
      <c r="F29" s="14">
        <f t="shared" si="15"/>
        <v>0.17</v>
      </c>
      <c r="G29" s="14">
        <f t="shared" si="15"/>
        <v>0.17</v>
      </c>
      <c r="H29" s="14">
        <f t="shared" si="15"/>
        <v>0.17</v>
      </c>
    </row>
    <row r="30" spans="1:8" ht="15.5" x14ac:dyDescent="0.35">
      <c r="A30" s="19"/>
      <c r="B30" s="20"/>
      <c r="C30" s="20"/>
      <c r="D30" s="14"/>
      <c r="E30" s="14"/>
      <c r="F30" s="14"/>
      <c r="G30" s="14"/>
      <c r="H30" s="14"/>
    </row>
    <row r="33" spans="1:5" ht="15.5" x14ac:dyDescent="0.35">
      <c r="A33" s="1" t="s">
        <v>27</v>
      </c>
      <c r="B33" s="2"/>
      <c r="C33" s="2"/>
      <c r="D33" s="2"/>
      <c r="E33" s="2"/>
    </row>
  </sheetData>
  <sheetProtection password="C828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2" sqref="D22"/>
    </sheetView>
  </sheetViews>
  <sheetFormatPr baseColWidth="10" defaultColWidth="11.453125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CF5EA186337F4197602CA8E913BCC7" ma:contentTypeVersion="8" ma:contentTypeDescription="Crée un document." ma:contentTypeScope="" ma:versionID="d021ee9a94a5c25bb0cfaa2680de4294">
  <xsd:schema xmlns:xsd="http://www.w3.org/2001/XMLSchema" xmlns:xs="http://www.w3.org/2001/XMLSchema" xmlns:p="http://schemas.microsoft.com/office/2006/metadata/properties" xmlns:ns3="ce1c5007-8da1-4f6f-9746-9a751e26b50a" xmlns:ns4="4746a353-1b86-4c2a-a9be-52dd886791cc" targetNamespace="http://schemas.microsoft.com/office/2006/metadata/properties" ma:root="true" ma:fieldsID="6a3ccf01647142a00e92e45192025357" ns3:_="" ns4:_="">
    <xsd:import namespace="ce1c5007-8da1-4f6f-9746-9a751e26b50a"/>
    <xsd:import namespace="4746a353-1b86-4c2a-a9be-52dd886791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5007-8da1-4f6f-9746-9a751e26b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a353-1b86-4c2a-a9be-52dd88679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87B93-7CB9-41B3-8A21-20ED3AF32E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6E74F1-08CA-415F-94AF-4373E4146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5007-8da1-4f6f-9746-9a751e26b50a"/>
    <ds:schemaRef ds:uri="4746a353-1b86-4c2a-a9be-52dd88679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4F558-DD71-4B40-88FF-5283BAEFFF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multitubulaire co-courant</vt:lpstr>
      <vt:lpstr>Feuil2</vt:lpstr>
      <vt:lpstr>COURBES</vt:lpstr>
    </vt:vector>
  </TitlesOfParts>
  <Manager/>
  <Company>SECTEUR CHIMIE 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ETS</dc:creator>
  <cp:keywords/>
  <dc:description/>
  <cp:lastModifiedBy>karin</cp:lastModifiedBy>
  <cp:revision/>
  <dcterms:created xsi:type="dcterms:W3CDTF">2002-03-04T13:26:44Z</dcterms:created>
  <dcterms:modified xsi:type="dcterms:W3CDTF">2021-12-22T17:18:23Z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0x01010099CF5EA186337F4197602CA8E913BCC7</vt:lpwstr>
  </property>
</Properties>
</file>