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72" yWindow="144" windowWidth="17124" windowHeight="8232"/>
  </bookViews>
  <sheets>
    <sheet name="Calculs motorisation plateau" sheetId="1" r:id="rId1"/>
  </sheets>
  <definedNames>
    <definedName name="Accél">'Calculs motorisation plateau'!$O$25:$O$62</definedName>
    <definedName name="J">'Calculs motorisation plateau'!$N$9</definedName>
    <definedName name="Jp">'Calculs motorisation plateau'!$D$9</definedName>
    <definedName name="t">'Calculs motorisation plateau'!$P$9</definedName>
    <definedName name="te">'Calculs motorisation plateau'!$C$9</definedName>
    <definedName name="tEvol">'Calculs motorisation plateau'!$N$25:$N$62</definedName>
    <definedName name="VitAng">'Calculs motorisation plateau'!$P$25:$P$62</definedName>
    <definedName name="θ">'Calculs motorisation plateau'!$O$9</definedName>
    <definedName name="θdeg">'Calculs motorisation plateau'!$B$9</definedName>
    <definedName name="ω">'Calculs motorisation plateau'!$N$17</definedName>
    <definedName name="ω_">'Calculs motorisation plateau'!$Q$9</definedName>
  </definedNames>
  <calcPr calcId="145621"/>
</workbook>
</file>

<file path=xl/calcChain.xml><?xml version="1.0" encoding="utf-8"?>
<calcChain xmlns="http://schemas.openxmlformats.org/spreadsheetml/2006/main">
  <c r="N26" i="1" l="1"/>
  <c r="N27" i="1" l="1"/>
  <c r="N9" i="1"/>
  <c r="N28" i="1" l="1"/>
  <c r="O9" i="1"/>
  <c r="P9" i="1"/>
  <c r="N29" i="1" l="1"/>
  <c r="Q9" i="1"/>
  <c r="O44" i="1" s="1"/>
  <c r="N30" i="1" l="1"/>
  <c r="O32" i="1"/>
  <c r="O47" i="1"/>
  <c r="O55" i="1"/>
  <c r="O45" i="1"/>
  <c r="O33" i="1"/>
  <c r="O41" i="1"/>
  <c r="O57" i="1"/>
  <c r="O35" i="1"/>
  <c r="O58" i="1"/>
  <c r="O36" i="1"/>
  <c r="O59" i="1"/>
  <c r="O37" i="1"/>
  <c r="O52" i="1"/>
  <c r="O60" i="1"/>
  <c r="O30" i="1"/>
  <c r="O38" i="1"/>
  <c r="O61" i="1"/>
  <c r="O39" i="1"/>
  <c r="O54" i="1"/>
  <c r="O48" i="1"/>
  <c r="O56" i="1"/>
  <c r="O26" i="1"/>
  <c r="O34" i="1"/>
  <c r="O42" i="1"/>
  <c r="O49" i="1"/>
  <c r="O27" i="1"/>
  <c r="O43" i="1"/>
  <c r="O50" i="1"/>
  <c r="O28" i="1"/>
  <c r="O25" i="1"/>
  <c r="O51" i="1"/>
  <c r="O29" i="1"/>
  <c r="O53" i="1"/>
  <c r="O31" i="1"/>
  <c r="O46" i="1"/>
  <c r="O62" i="1"/>
  <c r="O40" i="1"/>
  <c r="N17" i="1"/>
  <c r="C17" i="1"/>
  <c r="P29" i="1" l="1"/>
  <c r="Q29" i="1" s="1"/>
  <c r="R29" i="1"/>
  <c r="S29" i="1" s="1"/>
  <c r="P28" i="1"/>
  <c r="Q28" i="1" s="1"/>
  <c r="R28" i="1"/>
  <c r="S28" i="1" s="1"/>
  <c r="P27" i="1"/>
  <c r="Q27" i="1" s="1"/>
  <c r="R27" i="1"/>
  <c r="S27" i="1" s="1"/>
  <c r="R30" i="1"/>
  <c r="S30" i="1" s="1"/>
  <c r="P30" i="1"/>
  <c r="Q30" i="1" s="1"/>
  <c r="P25" i="1"/>
  <c r="Q25" i="1" s="1"/>
  <c r="R25" i="1"/>
  <c r="S25" i="1" s="1"/>
  <c r="P26" i="1"/>
  <c r="Q26" i="1" s="1"/>
  <c r="R26" i="1"/>
  <c r="S26" i="1" s="1"/>
  <c r="N31" i="1"/>
  <c r="R31" i="1" s="1"/>
  <c r="O17" i="1"/>
  <c r="P31" i="1" l="1"/>
  <c r="Q31" i="1" s="1"/>
  <c r="S31" i="1"/>
  <c r="N32" i="1"/>
  <c r="R32" i="1" l="1"/>
  <c r="S32" i="1" s="1"/>
  <c r="P32" i="1"/>
  <c r="Q32" i="1" s="1"/>
  <c r="N33" i="1"/>
  <c r="R33" i="1" l="1"/>
  <c r="S33" i="1" s="1"/>
  <c r="P33" i="1"/>
  <c r="Q33" i="1" s="1"/>
  <c r="N34" i="1"/>
  <c r="P34" i="1" l="1"/>
  <c r="Q34" i="1" s="1"/>
  <c r="R34" i="1"/>
  <c r="S34" i="1" s="1"/>
  <c r="N35" i="1"/>
  <c r="R35" i="1" l="1"/>
  <c r="S35" i="1" s="1"/>
  <c r="P35" i="1"/>
  <c r="Q35" i="1" s="1"/>
  <c r="N36" i="1"/>
  <c r="P36" i="1" l="1"/>
  <c r="Q36" i="1" s="1"/>
  <c r="R36" i="1"/>
  <c r="S36" i="1" s="1"/>
  <c r="N37" i="1"/>
  <c r="R37" i="1" l="1"/>
  <c r="S37" i="1" s="1"/>
  <c r="P37" i="1"/>
  <c r="Q37" i="1" s="1"/>
  <c r="N38" i="1"/>
  <c r="R38" i="1" l="1"/>
  <c r="S38" i="1" s="1"/>
  <c r="P38" i="1"/>
  <c r="Q38" i="1" s="1"/>
  <c r="N39" i="1"/>
  <c r="R39" i="1" l="1"/>
  <c r="S39" i="1" s="1"/>
  <c r="P39" i="1"/>
  <c r="Q39" i="1" s="1"/>
  <c r="N40" i="1"/>
  <c r="R40" i="1" l="1"/>
  <c r="S40" i="1" s="1"/>
  <c r="P40" i="1"/>
  <c r="Q40" i="1" s="1"/>
  <c r="N41" i="1"/>
  <c r="R41" i="1" l="1"/>
  <c r="S41" i="1" s="1"/>
  <c r="P41" i="1"/>
  <c r="Q41" i="1" s="1"/>
  <c r="N42" i="1"/>
  <c r="N44" i="1" s="1"/>
  <c r="P44" i="1" l="1"/>
  <c r="Q44" i="1" s="1"/>
  <c r="R44" i="1"/>
  <c r="S44" i="1" s="1"/>
  <c r="P42" i="1"/>
  <c r="Q42" i="1" s="1"/>
  <c r="R42" i="1"/>
  <c r="S42" i="1" s="1"/>
  <c r="N43" i="1"/>
  <c r="R43" i="1" l="1"/>
  <c r="S43" i="1" s="1"/>
  <c r="P43" i="1"/>
  <c r="Q43" i="1" s="1"/>
  <c r="N45" i="1"/>
  <c r="R45" i="1" s="1"/>
  <c r="S45" i="1" l="1"/>
  <c r="P45" i="1"/>
  <c r="Q45" i="1" s="1"/>
  <c r="N46" i="1"/>
  <c r="R46" i="1" s="1"/>
  <c r="S46" i="1" l="1"/>
  <c r="P46" i="1"/>
  <c r="Q46" i="1" s="1"/>
  <c r="N47" i="1"/>
  <c r="R47" i="1" s="1"/>
  <c r="S47" i="1" l="1"/>
  <c r="P47" i="1"/>
  <c r="Q47" i="1" s="1"/>
  <c r="N48" i="1"/>
  <c r="R48" i="1" s="1"/>
  <c r="S48" i="1" l="1"/>
  <c r="P48" i="1"/>
  <c r="Q48" i="1" s="1"/>
  <c r="N49" i="1"/>
  <c r="R49" i="1" s="1"/>
  <c r="S49" i="1" l="1"/>
  <c r="P49" i="1"/>
  <c r="Q49" i="1" s="1"/>
  <c r="N50" i="1"/>
  <c r="R50" i="1" s="1"/>
  <c r="S50" i="1" l="1"/>
  <c r="P50" i="1"/>
  <c r="Q50" i="1" s="1"/>
  <c r="N51" i="1"/>
  <c r="R51" i="1" s="1"/>
  <c r="P51" i="1" l="1"/>
  <c r="Q51" i="1" s="1"/>
  <c r="S51" i="1"/>
  <c r="N52" i="1"/>
  <c r="R52" i="1" s="1"/>
  <c r="P52" i="1" l="1"/>
  <c r="Q52" i="1" s="1"/>
  <c r="S52" i="1"/>
  <c r="N53" i="1"/>
  <c r="R53" i="1" s="1"/>
  <c r="P53" i="1" l="1"/>
  <c r="Q53" i="1" s="1"/>
  <c r="S53" i="1"/>
  <c r="N54" i="1"/>
  <c r="R54" i="1" s="1"/>
  <c r="P54" i="1" l="1"/>
  <c r="Q54" i="1" s="1"/>
  <c r="S54" i="1"/>
  <c r="N55" i="1"/>
  <c r="R55" i="1" s="1"/>
  <c r="P55" i="1" l="1"/>
  <c r="Q55" i="1" s="1"/>
  <c r="S55" i="1"/>
  <c r="N56" i="1"/>
  <c r="R56" i="1" s="1"/>
  <c r="P56" i="1" l="1"/>
  <c r="Q56" i="1" s="1"/>
  <c r="S56" i="1"/>
  <c r="N57" i="1"/>
  <c r="R57" i="1" s="1"/>
  <c r="P57" i="1" l="1"/>
  <c r="Q57" i="1" s="1"/>
  <c r="S57" i="1"/>
  <c r="N58" i="1"/>
  <c r="R58" i="1" s="1"/>
  <c r="P58" i="1" l="1"/>
  <c r="Q58" i="1" s="1"/>
  <c r="S58" i="1"/>
  <c r="N59" i="1"/>
  <c r="R59" i="1" s="1"/>
  <c r="P59" i="1" l="1"/>
  <c r="Q59" i="1" s="1"/>
  <c r="S59" i="1"/>
  <c r="N60" i="1"/>
  <c r="R60" i="1" s="1"/>
  <c r="P60" i="1" l="1"/>
  <c r="Q60" i="1" s="1"/>
  <c r="S60" i="1"/>
  <c r="N61" i="1"/>
  <c r="R61" i="1" s="1"/>
  <c r="P61" i="1" l="1"/>
  <c r="Q61" i="1" s="1"/>
  <c r="S61" i="1"/>
  <c r="N62" i="1"/>
  <c r="R62" i="1" s="1"/>
  <c r="P62" i="1" l="1"/>
  <c r="Q62" i="1" s="1"/>
  <c r="S62" i="1"/>
</calcChain>
</file>

<file path=xl/sharedStrings.xml><?xml version="1.0" encoding="utf-8"?>
<sst xmlns="http://schemas.openxmlformats.org/spreadsheetml/2006/main" count="56" uniqueCount="36">
  <si>
    <t>Plateau</t>
  </si>
  <si>
    <t>Angle</t>
  </si>
  <si>
    <t>θ</t>
  </si>
  <si>
    <t>Temps</t>
  </si>
  <si>
    <t>t</t>
  </si>
  <si>
    <t>( ° )</t>
  </si>
  <si>
    <t>(s)</t>
  </si>
  <si>
    <t>(rad)</t>
  </si>
  <si>
    <t>Accélération</t>
  </si>
  <si>
    <t>ω'</t>
  </si>
  <si>
    <t>(rad/s/s)</t>
  </si>
  <si>
    <t>C</t>
  </si>
  <si>
    <t>(N.m)</t>
  </si>
  <si>
    <t>(kg.m²)</t>
  </si>
  <si>
    <t>J</t>
  </si>
  <si>
    <t>Couple mot.</t>
  </si>
  <si>
    <t>Entrez vos données dans les cellules jaunes</t>
  </si>
  <si>
    <t>Résultats</t>
  </si>
  <si>
    <t>Calculs intermédiaires</t>
  </si>
  <si>
    <r>
      <t xml:space="preserve">Evolution (accél. </t>
    </r>
    <r>
      <rPr>
        <b/>
        <sz val="11"/>
        <color rgb="FFFF0000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décél.)</t>
    </r>
  </si>
  <si>
    <r>
      <t xml:space="preserve">Evolution accél. </t>
    </r>
    <r>
      <rPr>
        <sz val="11"/>
        <color rgb="FFFF0000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décél.)</t>
    </r>
  </si>
  <si>
    <t>Vitesse fin accél.</t>
  </si>
  <si>
    <t>Pour info.</t>
  </si>
  <si>
    <t>ω</t>
  </si>
  <si>
    <t>(rad/s)</t>
  </si>
  <si>
    <t>N</t>
  </si>
  <si>
    <t>(tours/min)</t>
  </si>
  <si>
    <t>Mom. inertie</t>
  </si>
  <si>
    <t>(g.mm²)</t>
  </si>
  <si>
    <t>Moment auquel il faudra ajouter le moment correspondant au frottement de roulement des galets contre le plateau et autres moments s'il y a lieu</t>
  </si>
  <si>
    <t>Angle d'évolution</t>
  </si>
  <si>
    <t>Vitesse</t>
  </si>
  <si>
    <t>(Rad)</t>
  </si>
  <si>
    <t>Lignes identiques à l'accélération près afin d'avoir une séparation verticale des accélérations sur le graphique</t>
  </si>
  <si>
    <r>
      <t>Accélération (</t>
    </r>
    <r>
      <rPr>
        <b/>
        <sz val="11"/>
        <color theme="1"/>
        <rFont val="Calibri"/>
        <family val="2"/>
      </rPr>
      <t>ω</t>
    </r>
    <r>
      <rPr>
        <b/>
        <sz val="9.9"/>
        <color theme="1"/>
        <rFont val="Calibri"/>
        <family val="2"/>
      </rPr>
      <t>')</t>
    </r>
  </si>
  <si>
    <r>
      <t xml:space="preserve">Décélération (- </t>
    </r>
    <r>
      <rPr>
        <b/>
        <sz val="11"/>
        <color theme="1"/>
        <rFont val="Calibri"/>
        <family val="2"/>
      </rPr>
      <t>ω</t>
    </r>
    <r>
      <rPr>
        <b/>
        <sz val="9.9"/>
        <color theme="1"/>
        <rFont val="Calibri"/>
        <family val="2"/>
      </rPr>
      <t>')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</si>
</sst>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9.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/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/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11" fontId="0" fillId="2" borderId="3" xfId="0" applyNumberFormat="1" applyFill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2" fontId="0" fillId="5" borderId="11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0" fillId="5" borderId="7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1" fillId="0" borderId="1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/>
              <a:t>Vitesse angulaire</a:t>
            </a:r>
          </a:p>
        </c:rich>
      </c:tx>
      <c:layout>
        <c:manualLayout>
          <c:xMode val="edge"/>
          <c:yMode val="edge"/>
          <c:x val="0.3859722222222221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11351706036744"/>
          <c:y val="0.14010042369499512"/>
          <c:w val="0.81574059492563444"/>
          <c:h val="0.7161417035939468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'Calculs motorisation plateau'!$N$25:$N$62</c:f>
              <c:numCache>
                <c:formatCode>0.00</c:formatCode>
                <c:ptCount val="38"/>
                <c:pt idx="0">
                  <c:v>0</c:v>
                </c:pt>
                <c:pt idx="1">
                  <c:v>1.3888888888888888E-2</c:v>
                </c:pt>
                <c:pt idx="2">
                  <c:v>2.7777777777777776E-2</c:v>
                </c:pt>
                <c:pt idx="3">
                  <c:v>4.1666666666666664E-2</c:v>
                </c:pt>
                <c:pt idx="4">
                  <c:v>5.5555555555555552E-2</c:v>
                </c:pt>
                <c:pt idx="5">
                  <c:v>6.9444444444444448E-2</c:v>
                </c:pt>
                <c:pt idx="6">
                  <c:v>8.3333333333333343E-2</c:v>
                </c:pt>
                <c:pt idx="7">
                  <c:v>9.7222222222222238E-2</c:v>
                </c:pt>
                <c:pt idx="8">
                  <c:v>0.11111111111111113</c:v>
                </c:pt>
                <c:pt idx="9">
                  <c:v>0.12500000000000003</c:v>
                </c:pt>
                <c:pt idx="10">
                  <c:v>0.13888888888888892</c:v>
                </c:pt>
                <c:pt idx="11">
                  <c:v>0.15277777777777782</c:v>
                </c:pt>
                <c:pt idx="12">
                  <c:v>0.16666666666666671</c:v>
                </c:pt>
                <c:pt idx="13">
                  <c:v>0.18055555555555561</c:v>
                </c:pt>
                <c:pt idx="14">
                  <c:v>0.1944444444444445</c:v>
                </c:pt>
                <c:pt idx="15">
                  <c:v>0.2083333333333334</c:v>
                </c:pt>
                <c:pt idx="16">
                  <c:v>0.22222222222222229</c:v>
                </c:pt>
                <c:pt idx="17">
                  <c:v>0.23611111111111119</c:v>
                </c:pt>
                <c:pt idx="18">
                  <c:v>0.25000000000000006</c:v>
                </c:pt>
                <c:pt idx="19">
                  <c:v>0.25000000000000006</c:v>
                </c:pt>
                <c:pt idx="20">
                  <c:v>0.26388888888888895</c:v>
                </c:pt>
                <c:pt idx="21">
                  <c:v>0.27777777777777785</c:v>
                </c:pt>
                <c:pt idx="22">
                  <c:v>0.29166666666666674</c:v>
                </c:pt>
                <c:pt idx="23">
                  <c:v>0.30555555555555564</c:v>
                </c:pt>
                <c:pt idx="24">
                  <c:v>0.31944444444444453</c:v>
                </c:pt>
                <c:pt idx="25">
                  <c:v>0.33333333333333343</c:v>
                </c:pt>
                <c:pt idx="26">
                  <c:v>0.34722222222222232</c:v>
                </c:pt>
                <c:pt idx="27">
                  <c:v>0.36111111111111122</c:v>
                </c:pt>
                <c:pt idx="28">
                  <c:v>0.37500000000000011</c:v>
                </c:pt>
                <c:pt idx="29">
                  <c:v>0.38888888888888901</c:v>
                </c:pt>
                <c:pt idx="30">
                  <c:v>0.4027777777777779</c:v>
                </c:pt>
                <c:pt idx="31">
                  <c:v>0.4166666666666668</c:v>
                </c:pt>
                <c:pt idx="32">
                  <c:v>0.43055555555555569</c:v>
                </c:pt>
                <c:pt idx="33">
                  <c:v>0.44444444444444459</c:v>
                </c:pt>
                <c:pt idx="34">
                  <c:v>0.45833333333333348</c:v>
                </c:pt>
                <c:pt idx="35">
                  <c:v>0.47222222222222238</c:v>
                </c:pt>
                <c:pt idx="36">
                  <c:v>0.48611111111111127</c:v>
                </c:pt>
                <c:pt idx="37">
                  <c:v>0.50000000000000011</c:v>
                </c:pt>
              </c:numCache>
            </c:numRef>
          </c:xVal>
          <c:yVal>
            <c:numRef>
              <c:f>'Calculs motorisation plateau'!$P$25:$P$62</c:f>
              <c:numCache>
                <c:formatCode>0.00000</c:formatCode>
                <c:ptCount val="38"/>
                <c:pt idx="0">
                  <c:v>0</c:v>
                </c:pt>
                <c:pt idx="1">
                  <c:v>0.13962634015954636</c:v>
                </c:pt>
                <c:pt idx="2">
                  <c:v>0.27925268031909273</c:v>
                </c:pt>
                <c:pt idx="3">
                  <c:v>0.41887902047863906</c:v>
                </c:pt>
                <c:pt idx="4">
                  <c:v>0.55850536063818546</c:v>
                </c:pt>
                <c:pt idx="5">
                  <c:v>0.69813170079773179</c:v>
                </c:pt>
                <c:pt idx="6">
                  <c:v>0.83775804095727824</c:v>
                </c:pt>
                <c:pt idx="7">
                  <c:v>0.97738438111682469</c:v>
                </c:pt>
                <c:pt idx="8">
                  <c:v>1.1170107212763711</c:v>
                </c:pt>
                <c:pt idx="9">
                  <c:v>1.2566370614359175</c:v>
                </c:pt>
                <c:pt idx="10">
                  <c:v>1.396263401595464</c:v>
                </c:pt>
                <c:pt idx="11">
                  <c:v>1.5358897417550104</c:v>
                </c:pt>
                <c:pt idx="12">
                  <c:v>1.6755160819145567</c:v>
                </c:pt>
                <c:pt idx="13">
                  <c:v>1.8151424220741033</c:v>
                </c:pt>
                <c:pt idx="14">
                  <c:v>1.9547687622336496</c:v>
                </c:pt>
                <c:pt idx="15">
                  <c:v>2.0943951023931962</c:v>
                </c:pt>
                <c:pt idx="16">
                  <c:v>2.2340214425527423</c:v>
                </c:pt>
                <c:pt idx="17">
                  <c:v>2.3736477827122888</c:v>
                </c:pt>
                <c:pt idx="18">
                  <c:v>2.5132741228718349</c:v>
                </c:pt>
                <c:pt idx="19">
                  <c:v>2.513274122871834</c:v>
                </c:pt>
                <c:pt idx="20">
                  <c:v>2.3736477827122875</c:v>
                </c:pt>
                <c:pt idx="21">
                  <c:v>2.2340214425527409</c:v>
                </c:pt>
                <c:pt idx="22">
                  <c:v>2.0943951023931948</c:v>
                </c:pt>
                <c:pt idx="23">
                  <c:v>1.9547687622336483</c:v>
                </c:pt>
                <c:pt idx="24">
                  <c:v>1.8151424220741017</c:v>
                </c:pt>
                <c:pt idx="25">
                  <c:v>1.6755160819145554</c:v>
                </c:pt>
                <c:pt idx="26">
                  <c:v>1.535889741755009</c:v>
                </c:pt>
                <c:pt idx="27">
                  <c:v>1.3962634015954625</c:v>
                </c:pt>
                <c:pt idx="28">
                  <c:v>1.2566370614359161</c:v>
                </c:pt>
                <c:pt idx="29">
                  <c:v>1.1170107212763698</c:v>
                </c:pt>
                <c:pt idx="30">
                  <c:v>0.97738438111682324</c:v>
                </c:pt>
                <c:pt idx="31">
                  <c:v>0.83775804095727691</c:v>
                </c:pt>
                <c:pt idx="32">
                  <c:v>0.69813170079773035</c:v>
                </c:pt>
                <c:pt idx="33">
                  <c:v>0.55850536063818401</c:v>
                </c:pt>
                <c:pt idx="34">
                  <c:v>0.41887902047863745</c:v>
                </c:pt>
                <c:pt idx="35">
                  <c:v>0.27925268031909134</c:v>
                </c:pt>
                <c:pt idx="36">
                  <c:v>0.13962634015954478</c:v>
                </c:pt>
                <c:pt idx="3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786304"/>
        <c:axId val="268804480"/>
      </c:scatterChart>
      <c:valAx>
        <c:axId val="2687863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Temps (s)</a:t>
                </a:r>
              </a:p>
            </c:rich>
          </c:tx>
          <c:layout>
            <c:manualLayout>
              <c:xMode val="edge"/>
              <c:yMode val="edge"/>
              <c:x val="0.46254236846222035"/>
              <c:y val="0.91800962379702533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68804480"/>
        <c:crosses val="autoZero"/>
        <c:crossBetween val="midCat"/>
      </c:valAx>
      <c:valAx>
        <c:axId val="26880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ω</a:t>
                </a:r>
                <a:r>
                  <a:rPr lang="fr-FR"/>
                  <a:t> (rad/s)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68786304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Angle d'évolution </a:t>
            </a:r>
          </a:p>
        </c:rich>
      </c:tx>
      <c:layout>
        <c:manualLayout>
          <c:xMode val="edge"/>
          <c:yMode val="edge"/>
          <c:x val="0.3857348010348231"/>
          <c:y val="2.51827609129841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11351706036744"/>
          <c:y val="0.14583594621001927"/>
          <c:w val="0.81574059492563444"/>
          <c:h val="0.68725836570821808"/>
        </c:manualLayout>
      </c:layout>
      <c:scatterChart>
        <c:scatterStyle val="lineMarker"/>
        <c:varyColors val="0"/>
        <c:ser>
          <c:idx val="0"/>
          <c:order val="0"/>
          <c:tx>
            <c:v>angle</c:v>
          </c:tx>
          <c:marker>
            <c:symbol val="none"/>
          </c:marker>
          <c:xVal>
            <c:numRef>
              <c:f>'Calculs motorisation plateau'!$N$25:$N$62</c:f>
              <c:numCache>
                <c:formatCode>0.00</c:formatCode>
                <c:ptCount val="38"/>
                <c:pt idx="0">
                  <c:v>0</c:v>
                </c:pt>
                <c:pt idx="1">
                  <c:v>1.3888888888888888E-2</c:v>
                </c:pt>
                <c:pt idx="2">
                  <c:v>2.7777777777777776E-2</c:v>
                </c:pt>
                <c:pt idx="3">
                  <c:v>4.1666666666666664E-2</c:v>
                </c:pt>
                <c:pt idx="4">
                  <c:v>5.5555555555555552E-2</c:v>
                </c:pt>
                <c:pt idx="5">
                  <c:v>6.9444444444444448E-2</c:v>
                </c:pt>
                <c:pt idx="6">
                  <c:v>8.3333333333333343E-2</c:v>
                </c:pt>
                <c:pt idx="7">
                  <c:v>9.7222222222222238E-2</c:v>
                </c:pt>
                <c:pt idx="8">
                  <c:v>0.11111111111111113</c:v>
                </c:pt>
                <c:pt idx="9">
                  <c:v>0.12500000000000003</c:v>
                </c:pt>
                <c:pt idx="10">
                  <c:v>0.13888888888888892</c:v>
                </c:pt>
                <c:pt idx="11">
                  <c:v>0.15277777777777782</c:v>
                </c:pt>
                <c:pt idx="12">
                  <c:v>0.16666666666666671</c:v>
                </c:pt>
                <c:pt idx="13">
                  <c:v>0.18055555555555561</c:v>
                </c:pt>
                <c:pt idx="14">
                  <c:v>0.1944444444444445</c:v>
                </c:pt>
                <c:pt idx="15">
                  <c:v>0.2083333333333334</c:v>
                </c:pt>
                <c:pt idx="16">
                  <c:v>0.22222222222222229</c:v>
                </c:pt>
                <c:pt idx="17">
                  <c:v>0.23611111111111119</c:v>
                </c:pt>
                <c:pt idx="18">
                  <c:v>0.25000000000000006</c:v>
                </c:pt>
                <c:pt idx="19">
                  <c:v>0.25000000000000006</c:v>
                </c:pt>
                <c:pt idx="20">
                  <c:v>0.26388888888888895</c:v>
                </c:pt>
                <c:pt idx="21">
                  <c:v>0.27777777777777785</c:v>
                </c:pt>
                <c:pt idx="22">
                  <c:v>0.29166666666666674</c:v>
                </c:pt>
                <c:pt idx="23">
                  <c:v>0.30555555555555564</c:v>
                </c:pt>
                <c:pt idx="24">
                  <c:v>0.31944444444444453</c:v>
                </c:pt>
                <c:pt idx="25">
                  <c:v>0.33333333333333343</c:v>
                </c:pt>
                <c:pt idx="26">
                  <c:v>0.34722222222222232</c:v>
                </c:pt>
                <c:pt idx="27">
                  <c:v>0.36111111111111122</c:v>
                </c:pt>
                <c:pt idx="28">
                  <c:v>0.37500000000000011</c:v>
                </c:pt>
                <c:pt idx="29">
                  <c:v>0.38888888888888901</c:v>
                </c:pt>
                <c:pt idx="30">
                  <c:v>0.4027777777777779</c:v>
                </c:pt>
                <c:pt idx="31">
                  <c:v>0.4166666666666668</c:v>
                </c:pt>
                <c:pt idx="32">
                  <c:v>0.43055555555555569</c:v>
                </c:pt>
                <c:pt idx="33">
                  <c:v>0.44444444444444459</c:v>
                </c:pt>
                <c:pt idx="34">
                  <c:v>0.45833333333333348</c:v>
                </c:pt>
                <c:pt idx="35">
                  <c:v>0.47222222222222238</c:v>
                </c:pt>
                <c:pt idx="36">
                  <c:v>0.48611111111111127</c:v>
                </c:pt>
                <c:pt idx="37">
                  <c:v>0.50000000000000011</c:v>
                </c:pt>
              </c:numCache>
            </c:numRef>
          </c:xVal>
          <c:yVal>
            <c:numRef>
              <c:f>'Calculs motorisation plateau'!$S$25:$S$62</c:f>
              <c:numCache>
                <c:formatCode>0.00</c:formatCode>
                <c:ptCount val="38"/>
                <c:pt idx="0">
                  <c:v>0</c:v>
                </c:pt>
                <c:pt idx="1">
                  <c:v>5.5555555555555552E-2</c:v>
                </c:pt>
                <c:pt idx="2">
                  <c:v>0.22222222222222221</c:v>
                </c:pt>
                <c:pt idx="3">
                  <c:v>0.5</c:v>
                </c:pt>
                <c:pt idx="4">
                  <c:v>0.88888888888888884</c:v>
                </c:pt>
                <c:pt idx="5">
                  <c:v>1.3888888888888891</c:v>
                </c:pt>
                <c:pt idx="6">
                  <c:v>2.0000000000000004</c:v>
                </c:pt>
                <c:pt idx="7">
                  <c:v>2.7222222222222232</c:v>
                </c:pt>
                <c:pt idx="8">
                  <c:v>3.5555555555555567</c:v>
                </c:pt>
                <c:pt idx="9">
                  <c:v>4.5000000000000027</c:v>
                </c:pt>
                <c:pt idx="10">
                  <c:v>5.555555555555558</c:v>
                </c:pt>
                <c:pt idx="11">
                  <c:v>6.7222222222222259</c:v>
                </c:pt>
                <c:pt idx="12">
                  <c:v>8.0000000000000053</c:v>
                </c:pt>
                <c:pt idx="13">
                  <c:v>9.3888888888888946</c:v>
                </c:pt>
                <c:pt idx="14">
                  <c:v>10.888888888888895</c:v>
                </c:pt>
                <c:pt idx="15">
                  <c:v>12.500000000000009</c:v>
                </c:pt>
                <c:pt idx="16">
                  <c:v>14.222222222222232</c:v>
                </c:pt>
                <c:pt idx="17">
                  <c:v>16.055555555555568</c:v>
                </c:pt>
                <c:pt idx="18">
                  <c:v>18.000000000000011</c:v>
                </c:pt>
                <c:pt idx="19">
                  <c:v>18.000000000000011</c:v>
                </c:pt>
                <c:pt idx="20">
                  <c:v>19.944444444444454</c:v>
                </c:pt>
                <c:pt idx="21">
                  <c:v>21.777777777777786</c:v>
                </c:pt>
                <c:pt idx="22">
                  <c:v>23.500000000000011</c:v>
                </c:pt>
                <c:pt idx="23">
                  <c:v>25.111111111111121</c:v>
                </c:pt>
                <c:pt idx="24">
                  <c:v>26.611111111111121</c:v>
                </c:pt>
                <c:pt idx="25">
                  <c:v>28.000000000000014</c:v>
                </c:pt>
                <c:pt idx="26">
                  <c:v>29.277777777777782</c:v>
                </c:pt>
                <c:pt idx="27">
                  <c:v>30.444444444444457</c:v>
                </c:pt>
                <c:pt idx="28">
                  <c:v>31.500000000000007</c:v>
                </c:pt>
                <c:pt idx="29">
                  <c:v>32.44444444444445</c:v>
                </c:pt>
                <c:pt idx="30">
                  <c:v>33.277777777777786</c:v>
                </c:pt>
                <c:pt idx="31">
                  <c:v>34.000000000000007</c:v>
                </c:pt>
                <c:pt idx="32">
                  <c:v>34.611111111111121</c:v>
                </c:pt>
                <c:pt idx="33">
                  <c:v>35.111111111111114</c:v>
                </c:pt>
                <c:pt idx="34">
                  <c:v>35.500000000000007</c:v>
                </c:pt>
                <c:pt idx="35">
                  <c:v>35.777777777777779</c:v>
                </c:pt>
                <c:pt idx="36">
                  <c:v>35.944444444444443</c:v>
                </c:pt>
                <c:pt idx="37">
                  <c:v>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980928"/>
        <c:axId val="179982720"/>
      </c:scatterChart>
      <c:valAx>
        <c:axId val="1799809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Temps (s)</a:t>
                </a:r>
              </a:p>
            </c:rich>
          </c:tx>
          <c:layout>
            <c:manualLayout>
              <c:xMode val="edge"/>
              <c:yMode val="edge"/>
              <c:x val="0.43457392825896762"/>
              <c:y val="0.91337999416739579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79982720"/>
        <c:crosses val="autoZero"/>
        <c:crossBetween val="midCat"/>
      </c:valAx>
      <c:valAx>
        <c:axId val="179982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θ</a:t>
                </a:r>
                <a:r>
                  <a:rPr lang="fr-FR"/>
                  <a:t> (°)</a:t>
                </a:r>
              </a:p>
            </c:rich>
          </c:tx>
          <c:layout>
            <c:manualLayout>
              <c:xMode val="edge"/>
              <c:yMode val="edge"/>
              <c:x val="1.1652230971128609E-2"/>
              <c:y val="0.29702719451735199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79980928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/>
              <a:t>Accélération angulaire</a:t>
            </a:r>
          </a:p>
        </c:rich>
      </c:tx>
      <c:layout>
        <c:manualLayout>
          <c:xMode val="edge"/>
          <c:yMode val="edge"/>
          <c:x val="0.3859722222222221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11351706036744"/>
          <c:y val="0.14056749120509077"/>
          <c:w val="0.81574059492563444"/>
          <c:h val="0.74573653914675575"/>
        </c:manualLayout>
      </c:layout>
      <c:scatterChart>
        <c:scatterStyle val="lineMarker"/>
        <c:varyColors val="0"/>
        <c:ser>
          <c:idx val="1"/>
          <c:order val="0"/>
          <c:tx>
            <c:v>Accél</c:v>
          </c:tx>
          <c:marker>
            <c:symbol val="none"/>
          </c:marker>
          <c:xVal>
            <c:numRef>
              <c:f>'Calculs motorisation plateau'!$N$25:$N$62</c:f>
              <c:numCache>
                <c:formatCode>0.00</c:formatCode>
                <c:ptCount val="38"/>
                <c:pt idx="0">
                  <c:v>0</c:v>
                </c:pt>
                <c:pt idx="1">
                  <c:v>1.3888888888888888E-2</c:v>
                </c:pt>
                <c:pt idx="2">
                  <c:v>2.7777777777777776E-2</c:v>
                </c:pt>
                <c:pt idx="3">
                  <c:v>4.1666666666666664E-2</c:v>
                </c:pt>
                <c:pt idx="4">
                  <c:v>5.5555555555555552E-2</c:v>
                </c:pt>
                <c:pt idx="5">
                  <c:v>6.9444444444444448E-2</c:v>
                </c:pt>
                <c:pt idx="6">
                  <c:v>8.3333333333333343E-2</c:v>
                </c:pt>
                <c:pt idx="7">
                  <c:v>9.7222222222222238E-2</c:v>
                </c:pt>
                <c:pt idx="8">
                  <c:v>0.11111111111111113</c:v>
                </c:pt>
                <c:pt idx="9">
                  <c:v>0.12500000000000003</c:v>
                </c:pt>
                <c:pt idx="10">
                  <c:v>0.13888888888888892</c:v>
                </c:pt>
                <c:pt idx="11">
                  <c:v>0.15277777777777782</c:v>
                </c:pt>
                <c:pt idx="12">
                  <c:v>0.16666666666666671</c:v>
                </c:pt>
                <c:pt idx="13">
                  <c:v>0.18055555555555561</c:v>
                </c:pt>
                <c:pt idx="14">
                  <c:v>0.1944444444444445</c:v>
                </c:pt>
                <c:pt idx="15">
                  <c:v>0.2083333333333334</c:v>
                </c:pt>
                <c:pt idx="16">
                  <c:v>0.22222222222222229</c:v>
                </c:pt>
                <c:pt idx="17">
                  <c:v>0.23611111111111119</c:v>
                </c:pt>
                <c:pt idx="18">
                  <c:v>0.25000000000000006</c:v>
                </c:pt>
                <c:pt idx="19">
                  <c:v>0.25000000000000006</c:v>
                </c:pt>
                <c:pt idx="20">
                  <c:v>0.26388888888888895</c:v>
                </c:pt>
                <c:pt idx="21">
                  <c:v>0.27777777777777785</c:v>
                </c:pt>
                <c:pt idx="22">
                  <c:v>0.29166666666666674</c:v>
                </c:pt>
                <c:pt idx="23">
                  <c:v>0.30555555555555564</c:v>
                </c:pt>
                <c:pt idx="24">
                  <c:v>0.31944444444444453</c:v>
                </c:pt>
                <c:pt idx="25">
                  <c:v>0.33333333333333343</c:v>
                </c:pt>
                <c:pt idx="26">
                  <c:v>0.34722222222222232</c:v>
                </c:pt>
                <c:pt idx="27">
                  <c:v>0.36111111111111122</c:v>
                </c:pt>
                <c:pt idx="28">
                  <c:v>0.37500000000000011</c:v>
                </c:pt>
                <c:pt idx="29">
                  <c:v>0.38888888888888901</c:v>
                </c:pt>
                <c:pt idx="30">
                  <c:v>0.4027777777777779</c:v>
                </c:pt>
                <c:pt idx="31">
                  <c:v>0.4166666666666668</c:v>
                </c:pt>
                <c:pt idx="32">
                  <c:v>0.43055555555555569</c:v>
                </c:pt>
                <c:pt idx="33">
                  <c:v>0.44444444444444459</c:v>
                </c:pt>
                <c:pt idx="34">
                  <c:v>0.45833333333333348</c:v>
                </c:pt>
                <c:pt idx="35">
                  <c:v>0.47222222222222238</c:v>
                </c:pt>
                <c:pt idx="36">
                  <c:v>0.48611111111111127</c:v>
                </c:pt>
                <c:pt idx="37">
                  <c:v>0.50000000000000011</c:v>
                </c:pt>
              </c:numCache>
            </c:numRef>
          </c:xVal>
          <c:yVal>
            <c:numRef>
              <c:f>'Calculs motorisation plateau'!$O$25:$O$62</c:f>
              <c:numCache>
                <c:formatCode>0.00</c:formatCode>
                <c:ptCount val="38"/>
                <c:pt idx="0">
                  <c:v>10.053096491487338</c:v>
                </c:pt>
                <c:pt idx="1">
                  <c:v>10.053096491487338</c:v>
                </c:pt>
                <c:pt idx="2">
                  <c:v>10.053096491487338</c:v>
                </c:pt>
                <c:pt idx="3">
                  <c:v>10.053096491487338</c:v>
                </c:pt>
                <c:pt idx="4">
                  <c:v>10.053096491487338</c:v>
                </c:pt>
                <c:pt idx="5">
                  <c:v>10.053096491487338</c:v>
                </c:pt>
                <c:pt idx="6">
                  <c:v>10.053096491487338</c:v>
                </c:pt>
                <c:pt idx="7">
                  <c:v>10.053096491487338</c:v>
                </c:pt>
                <c:pt idx="8">
                  <c:v>10.053096491487338</c:v>
                </c:pt>
                <c:pt idx="9">
                  <c:v>10.053096491487338</c:v>
                </c:pt>
                <c:pt idx="10">
                  <c:v>10.053096491487338</c:v>
                </c:pt>
                <c:pt idx="11">
                  <c:v>10.053096491487338</c:v>
                </c:pt>
                <c:pt idx="12">
                  <c:v>10.053096491487338</c:v>
                </c:pt>
                <c:pt idx="13">
                  <c:v>10.053096491487338</c:v>
                </c:pt>
                <c:pt idx="14">
                  <c:v>10.053096491487338</c:v>
                </c:pt>
                <c:pt idx="15">
                  <c:v>10.053096491487338</c:v>
                </c:pt>
                <c:pt idx="16">
                  <c:v>10.053096491487338</c:v>
                </c:pt>
                <c:pt idx="17">
                  <c:v>10.053096491487338</c:v>
                </c:pt>
                <c:pt idx="18">
                  <c:v>10.053096491487338</c:v>
                </c:pt>
                <c:pt idx="19">
                  <c:v>-10.053096491487338</c:v>
                </c:pt>
                <c:pt idx="20">
                  <c:v>-10.053096491487338</c:v>
                </c:pt>
                <c:pt idx="21">
                  <c:v>-10.053096491487338</c:v>
                </c:pt>
                <c:pt idx="22">
                  <c:v>-10.053096491487338</c:v>
                </c:pt>
                <c:pt idx="23">
                  <c:v>-10.053096491487338</c:v>
                </c:pt>
                <c:pt idx="24">
                  <c:v>-10.053096491487338</c:v>
                </c:pt>
                <c:pt idx="25">
                  <c:v>-10.053096491487338</c:v>
                </c:pt>
                <c:pt idx="26">
                  <c:v>-10.053096491487338</c:v>
                </c:pt>
                <c:pt idx="27">
                  <c:v>-10.053096491487338</c:v>
                </c:pt>
                <c:pt idx="28">
                  <c:v>-10.053096491487338</c:v>
                </c:pt>
                <c:pt idx="29">
                  <c:v>-10.053096491487338</c:v>
                </c:pt>
                <c:pt idx="30">
                  <c:v>-10.053096491487338</c:v>
                </c:pt>
                <c:pt idx="31">
                  <c:v>-10.053096491487338</c:v>
                </c:pt>
                <c:pt idx="32">
                  <c:v>-10.053096491487338</c:v>
                </c:pt>
                <c:pt idx="33">
                  <c:v>-10.053096491487338</c:v>
                </c:pt>
                <c:pt idx="34">
                  <c:v>-10.053096491487338</c:v>
                </c:pt>
                <c:pt idx="35">
                  <c:v>-10.053096491487338</c:v>
                </c:pt>
                <c:pt idx="36">
                  <c:v>-10.053096491487338</c:v>
                </c:pt>
                <c:pt idx="37">
                  <c:v>-10.053096491487338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257024"/>
        <c:axId val="252258560"/>
      </c:scatterChart>
      <c:valAx>
        <c:axId val="25225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Temps (s)</a:t>
                </a:r>
              </a:p>
            </c:rich>
          </c:tx>
          <c:layout>
            <c:manualLayout>
              <c:xMode val="edge"/>
              <c:yMode val="edge"/>
              <c:x val="0.42697393579113874"/>
              <c:y val="0.89671740363238539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52258560"/>
        <c:crosses val="autoZero"/>
        <c:crossBetween val="midCat"/>
      </c:valAx>
      <c:valAx>
        <c:axId val="252258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ω</a:t>
                </a:r>
                <a:r>
                  <a:rPr lang="fr-FR"/>
                  <a:t>' (rad/s/s)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252257024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351366</xdr:colOff>
      <xdr:row>14</xdr:row>
      <xdr:rowOff>24978</xdr:rowOff>
    </xdr:from>
    <xdr:to>
      <xdr:col>11</xdr:col>
      <xdr:colOff>276486</xdr:colOff>
      <xdr:row>24</xdr:row>
      <xdr:rowOff>179564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351366</xdr:colOff>
      <xdr:row>26</xdr:row>
      <xdr:rowOff>56304</xdr:rowOff>
    </xdr:from>
    <xdr:to>
      <xdr:col>11</xdr:col>
      <xdr:colOff>276486</xdr:colOff>
      <xdr:row>37</xdr:row>
      <xdr:rowOff>24623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351366</xdr:colOff>
      <xdr:row>1</xdr:row>
      <xdr:rowOff>179917</xdr:rowOff>
    </xdr:from>
    <xdr:to>
      <xdr:col>11</xdr:col>
      <xdr:colOff>276486</xdr:colOff>
      <xdr:row>12</xdr:row>
      <xdr:rowOff>148237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3:AI205"/>
  <sheetViews>
    <sheetView showGridLines="0" tabSelected="1" zoomScale="90" zoomScaleNormal="90" workbookViewId="0">
      <selection activeCell="S4" sqref="S4"/>
    </sheetView>
  </sheetViews>
  <sheetFormatPr baseColWidth="10" defaultRowHeight="14.4" x14ac:dyDescent="0.3"/>
  <cols>
    <col min="1" max="1" width="9.5546875" customWidth="1"/>
    <col min="6" max="6" width="11.5546875" customWidth="1"/>
    <col min="12" max="12" width="17" customWidth="1"/>
    <col min="13" max="13" width="4.6640625" customWidth="1"/>
    <col min="14" max="14" width="14.109375" bestFit="1" customWidth="1"/>
  </cols>
  <sheetData>
    <row r="3" spans="2:19" x14ac:dyDescent="0.3">
      <c r="B3" s="10" t="s">
        <v>16</v>
      </c>
      <c r="C3" s="10"/>
      <c r="N3" s="25" t="s">
        <v>18</v>
      </c>
      <c r="O3" s="25"/>
      <c r="P3" s="25"/>
      <c r="Q3" s="25"/>
      <c r="R3" s="14"/>
      <c r="S3" s="14"/>
    </row>
    <row r="5" spans="2:19" x14ac:dyDescent="0.3">
      <c r="B5" s="4" t="s">
        <v>19</v>
      </c>
      <c r="C5" s="4"/>
      <c r="D5" s="8" t="s">
        <v>0</v>
      </c>
      <c r="N5" s="13" t="s">
        <v>0</v>
      </c>
      <c r="O5" s="26" t="s">
        <v>20</v>
      </c>
      <c r="P5" s="28"/>
      <c r="Q5" s="27"/>
    </row>
    <row r="6" spans="2:19" x14ac:dyDescent="0.3">
      <c r="B6" s="2" t="s">
        <v>1</v>
      </c>
      <c r="C6" s="2" t="s">
        <v>3</v>
      </c>
      <c r="D6" s="2" t="s">
        <v>27</v>
      </c>
      <c r="N6" s="2" t="s">
        <v>27</v>
      </c>
      <c r="O6" s="17" t="s">
        <v>1</v>
      </c>
      <c r="P6" s="17" t="s">
        <v>3</v>
      </c>
      <c r="Q6" s="17" t="s">
        <v>8</v>
      </c>
    </row>
    <row r="7" spans="2:19" x14ac:dyDescent="0.3">
      <c r="B7" s="5" t="s">
        <v>2</v>
      </c>
      <c r="C7" s="5" t="s">
        <v>4</v>
      </c>
      <c r="D7" s="2" t="s">
        <v>14</v>
      </c>
      <c r="N7" s="2" t="s">
        <v>14</v>
      </c>
      <c r="O7" s="5" t="s">
        <v>2</v>
      </c>
      <c r="P7" s="5" t="s">
        <v>4</v>
      </c>
      <c r="Q7" s="9" t="s">
        <v>9</v>
      </c>
    </row>
    <row r="8" spans="2:19" x14ac:dyDescent="0.3">
      <c r="B8" s="2" t="s">
        <v>5</v>
      </c>
      <c r="C8" s="2" t="s">
        <v>6</v>
      </c>
      <c r="D8" s="2" t="s">
        <v>28</v>
      </c>
      <c r="N8" s="2" t="s">
        <v>13</v>
      </c>
      <c r="O8" s="2" t="s">
        <v>7</v>
      </c>
      <c r="P8" s="2" t="s">
        <v>6</v>
      </c>
      <c r="Q8" s="9" t="s">
        <v>10</v>
      </c>
    </row>
    <row r="9" spans="2:19" x14ac:dyDescent="0.3">
      <c r="B9" s="3">
        <v>18</v>
      </c>
      <c r="C9" s="3">
        <v>0.25</v>
      </c>
      <c r="D9" s="19">
        <v>29300000</v>
      </c>
      <c r="N9" s="20">
        <f>Jp*0.000000001</f>
        <v>2.9300000000000003E-2</v>
      </c>
      <c r="O9" s="7">
        <f>RADIANS(θdeg)</f>
        <v>0.31415926535897931</v>
      </c>
      <c r="P9" s="6">
        <f>te</f>
        <v>0.25</v>
      </c>
      <c r="Q9" s="16">
        <f>2*θ/t^2</f>
        <v>10.053096491487338</v>
      </c>
    </row>
    <row r="10" spans="2:19" x14ac:dyDescent="0.3">
      <c r="N10" s="1"/>
      <c r="O10" s="1"/>
      <c r="P10" s="1"/>
      <c r="Q10" s="1"/>
      <c r="R10" s="1"/>
      <c r="S10" s="1"/>
    </row>
    <row r="11" spans="2:19" x14ac:dyDescent="0.3">
      <c r="B11" s="1"/>
      <c r="C11" s="1"/>
      <c r="D11" s="1"/>
      <c r="E11" s="1"/>
      <c r="Q11" s="1"/>
      <c r="R11" s="1"/>
    </row>
    <row r="12" spans="2:19" x14ac:dyDescent="0.3">
      <c r="C12" s="11" t="s">
        <v>17</v>
      </c>
      <c r="D12" s="14"/>
      <c r="N12" s="25" t="s">
        <v>22</v>
      </c>
      <c r="O12" s="25"/>
      <c r="Q12" s="1"/>
      <c r="R12" s="1"/>
    </row>
    <row r="13" spans="2:19" x14ac:dyDescent="0.3">
      <c r="B13" s="1"/>
      <c r="C13" s="1"/>
    </row>
    <row r="14" spans="2:19" x14ac:dyDescent="0.3">
      <c r="C14" s="8" t="s">
        <v>15</v>
      </c>
      <c r="N14" s="26" t="s">
        <v>21</v>
      </c>
      <c r="O14" s="27"/>
    </row>
    <row r="15" spans="2:19" ht="14.4" customHeight="1" x14ac:dyDescent="0.3">
      <c r="C15" s="2" t="s">
        <v>11</v>
      </c>
      <c r="J15" s="23"/>
      <c r="K15" s="23"/>
      <c r="N15" s="2" t="s">
        <v>23</v>
      </c>
      <c r="O15" s="2" t="s">
        <v>25</v>
      </c>
      <c r="P15" s="1"/>
    </row>
    <row r="16" spans="2:19" x14ac:dyDescent="0.3">
      <c r="C16" s="2" t="s">
        <v>12</v>
      </c>
      <c r="J16" s="23"/>
      <c r="K16" s="23"/>
      <c r="N16" s="2" t="s">
        <v>24</v>
      </c>
      <c r="O16" s="2" t="s">
        <v>26</v>
      </c>
    </row>
    <row r="17" spans="2:35" x14ac:dyDescent="0.3">
      <c r="C17" s="18">
        <f>J*ω_</f>
        <v>0.29455572720057904</v>
      </c>
      <c r="J17" s="22"/>
      <c r="K17" s="22"/>
      <c r="N17" s="15">
        <f>ω_*t</f>
        <v>2.5132741228718345</v>
      </c>
      <c r="O17" s="15">
        <f>30*ω/PI()</f>
        <v>24</v>
      </c>
    </row>
    <row r="18" spans="2:35" x14ac:dyDescent="0.3">
      <c r="C18" s="12"/>
    </row>
    <row r="19" spans="2:35" x14ac:dyDescent="0.3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x14ac:dyDescent="0.3">
      <c r="C20" s="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ht="14.4" customHeight="1" x14ac:dyDescent="0.3">
      <c r="B21" s="29" t="s">
        <v>29</v>
      </c>
      <c r="C21" s="30"/>
      <c r="D21" s="3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2:35" x14ac:dyDescent="0.3">
      <c r="B22" s="30"/>
      <c r="C22" s="30"/>
      <c r="D22" s="30"/>
      <c r="N22" s="21" t="s">
        <v>3</v>
      </c>
      <c r="O22" s="21" t="s">
        <v>8</v>
      </c>
      <c r="P22" s="26" t="s">
        <v>31</v>
      </c>
      <c r="Q22" s="27"/>
      <c r="R22" s="31" t="s">
        <v>30</v>
      </c>
      <c r="S22" s="3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2:35" x14ac:dyDescent="0.3">
      <c r="B23" s="30"/>
      <c r="C23" s="30"/>
      <c r="D23" s="30"/>
      <c r="N23" s="9" t="s">
        <v>4</v>
      </c>
      <c r="O23" s="2" t="s">
        <v>9</v>
      </c>
      <c r="P23" s="2" t="s">
        <v>23</v>
      </c>
      <c r="Q23" s="2" t="s">
        <v>25</v>
      </c>
      <c r="R23" s="32" t="s">
        <v>2</v>
      </c>
      <c r="S23" s="3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2:35" x14ac:dyDescent="0.3">
      <c r="B24" s="30"/>
      <c r="C24" s="30"/>
      <c r="D24" s="30"/>
      <c r="N24" s="6" t="s">
        <v>6</v>
      </c>
      <c r="O24" s="6" t="s">
        <v>10</v>
      </c>
      <c r="P24" s="6" t="s">
        <v>24</v>
      </c>
      <c r="Q24" s="6" t="s">
        <v>26</v>
      </c>
      <c r="R24" s="6" t="s">
        <v>32</v>
      </c>
      <c r="S24" s="6" t="s">
        <v>5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2:35" x14ac:dyDescent="0.3">
      <c r="M25" s="49" t="s">
        <v>34</v>
      </c>
      <c r="N25" s="47">
        <v>0</v>
      </c>
      <c r="O25" s="47">
        <f t="shared" ref="O25:O43" si="0">ω_</f>
        <v>10.053096491487338</v>
      </c>
      <c r="P25" s="48">
        <f>Accél*tEvol</f>
        <v>0</v>
      </c>
      <c r="Q25" s="47">
        <f>30*P25/PI()</f>
        <v>0</v>
      </c>
      <c r="R25" s="48">
        <f>0.5*Accél*tEvol^2</f>
        <v>0</v>
      </c>
      <c r="S25" s="47">
        <f>DEGREES(R25)</f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2:35" x14ac:dyDescent="0.3">
      <c r="M26" s="49"/>
      <c r="N26" s="33">
        <f t="shared" ref="N26:N62" si="1">N25+te/18</f>
        <v>1.3888888888888888E-2</v>
      </c>
      <c r="O26" s="33">
        <f t="shared" si="0"/>
        <v>10.053096491487338</v>
      </c>
      <c r="P26" s="34">
        <f>Accél*tEvol</f>
        <v>0.13962634015954636</v>
      </c>
      <c r="Q26" s="33">
        <f t="shared" ref="Q26:Q62" si="2">30*P26/PI()</f>
        <v>1.3333333333333333</v>
      </c>
      <c r="R26" s="34">
        <f>0.5*Accél*tEvol^2</f>
        <v>9.6962736221907193E-4</v>
      </c>
      <c r="S26" s="33">
        <f t="shared" ref="S26:S62" si="3">DEGREES(R26)</f>
        <v>5.5555555555555552E-2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2:35" x14ac:dyDescent="0.3">
      <c r="M27" s="49"/>
      <c r="N27" s="33">
        <f t="shared" si="1"/>
        <v>2.7777777777777776E-2</v>
      </c>
      <c r="O27" s="33">
        <f t="shared" si="0"/>
        <v>10.053096491487338</v>
      </c>
      <c r="P27" s="34">
        <f>Accél*tEvol</f>
        <v>0.27925268031909273</v>
      </c>
      <c r="Q27" s="33">
        <f t="shared" si="2"/>
        <v>2.6666666666666665</v>
      </c>
      <c r="R27" s="34">
        <f>0.5*Accél*tEvol^2</f>
        <v>3.8785094488762877E-3</v>
      </c>
      <c r="S27" s="33">
        <f t="shared" si="3"/>
        <v>0.22222222222222221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2:35" x14ac:dyDescent="0.3">
      <c r="M28" s="49"/>
      <c r="N28" s="33">
        <f t="shared" si="1"/>
        <v>4.1666666666666664E-2</v>
      </c>
      <c r="O28" s="33">
        <f t="shared" si="0"/>
        <v>10.053096491487338</v>
      </c>
      <c r="P28" s="34">
        <f>Accél*tEvol</f>
        <v>0.41887902047863906</v>
      </c>
      <c r="Q28" s="33">
        <f t="shared" si="2"/>
        <v>4</v>
      </c>
      <c r="R28" s="34">
        <f>0.5*Accél*tEvol^2</f>
        <v>8.7266462599716477E-3</v>
      </c>
      <c r="S28" s="33">
        <f t="shared" si="3"/>
        <v>0.5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2:35" x14ac:dyDescent="0.3">
      <c r="M29" s="49"/>
      <c r="N29" s="33">
        <f t="shared" si="1"/>
        <v>5.5555555555555552E-2</v>
      </c>
      <c r="O29" s="33">
        <f t="shared" si="0"/>
        <v>10.053096491487338</v>
      </c>
      <c r="P29" s="34">
        <f>Accél*tEvol</f>
        <v>0.55850536063818546</v>
      </c>
      <c r="Q29" s="33">
        <f t="shared" si="2"/>
        <v>5.333333333333333</v>
      </c>
      <c r="R29" s="34">
        <f>0.5*Accél*tEvol^2</f>
        <v>1.5514037795505151E-2</v>
      </c>
      <c r="S29" s="33">
        <f t="shared" si="3"/>
        <v>0.88888888888888884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2:35" x14ac:dyDescent="0.3">
      <c r="M30" s="49"/>
      <c r="N30" s="33">
        <f t="shared" si="1"/>
        <v>6.9444444444444448E-2</v>
      </c>
      <c r="O30" s="33">
        <f t="shared" si="0"/>
        <v>10.053096491487338</v>
      </c>
      <c r="P30" s="34">
        <f>Accél*tEvol</f>
        <v>0.69813170079773179</v>
      </c>
      <c r="Q30" s="33">
        <f t="shared" si="2"/>
        <v>6.666666666666667</v>
      </c>
      <c r="R30" s="34">
        <f>0.5*Accél*tEvol^2</f>
        <v>2.4240684055476802E-2</v>
      </c>
      <c r="S30" s="33">
        <f t="shared" si="3"/>
        <v>1.3888888888888891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2:35" x14ac:dyDescent="0.3">
      <c r="M31" s="49"/>
      <c r="N31" s="33">
        <f t="shared" si="1"/>
        <v>8.3333333333333343E-2</v>
      </c>
      <c r="O31" s="33">
        <f t="shared" si="0"/>
        <v>10.053096491487338</v>
      </c>
      <c r="P31" s="34">
        <f>Accél*tEvol</f>
        <v>0.83775804095727824</v>
      </c>
      <c r="Q31" s="33">
        <f t="shared" si="2"/>
        <v>8.0000000000000018</v>
      </c>
      <c r="R31" s="34">
        <f>0.5*Accél*tEvol^2</f>
        <v>3.4906585039886598E-2</v>
      </c>
      <c r="S31" s="33">
        <f t="shared" si="3"/>
        <v>2.0000000000000004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2:35" x14ac:dyDescent="0.3">
      <c r="M32" s="49"/>
      <c r="N32" s="33">
        <f t="shared" si="1"/>
        <v>9.7222222222222238E-2</v>
      </c>
      <c r="O32" s="33">
        <f t="shared" si="0"/>
        <v>10.053096491487338</v>
      </c>
      <c r="P32" s="34">
        <f>Accél*tEvol</f>
        <v>0.97738438111682469</v>
      </c>
      <c r="Q32" s="33">
        <f t="shared" si="2"/>
        <v>9.3333333333333357</v>
      </c>
      <c r="R32" s="34">
        <f>0.5*Accél*tEvol^2</f>
        <v>4.7511740748734543E-2</v>
      </c>
      <c r="S32" s="33">
        <f t="shared" si="3"/>
        <v>2.7222222222222232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3:34" x14ac:dyDescent="0.3">
      <c r="M33" s="49"/>
      <c r="N33" s="33">
        <f t="shared" si="1"/>
        <v>0.11111111111111113</v>
      </c>
      <c r="O33" s="33">
        <f t="shared" si="0"/>
        <v>10.053096491487338</v>
      </c>
      <c r="P33" s="34">
        <f>Accél*tEvol</f>
        <v>1.1170107212763711</v>
      </c>
      <c r="Q33" s="33">
        <f t="shared" si="2"/>
        <v>10.666666666666668</v>
      </c>
      <c r="R33" s="34">
        <f>0.5*Accél*tEvol^2</f>
        <v>6.2056151182020625E-2</v>
      </c>
      <c r="S33" s="33">
        <f t="shared" si="3"/>
        <v>3.5555555555555567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3:34" x14ac:dyDescent="0.3">
      <c r="M34" s="49"/>
      <c r="N34" s="33">
        <f t="shared" si="1"/>
        <v>0.12500000000000003</v>
      </c>
      <c r="O34" s="33">
        <f t="shared" si="0"/>
        <v>10.053096491487338</v>
      </c>
      <c r="P34" s="34">
        <f>Accél*tEvol</f>
        <v>1.2566370614359175</v>
      </c>
      <c r="Q34" s="33">
        <f t="shared" si="2"/>
        <v>12.000000000000002</v>
      </c>
      <c r="R34" s="34">
        <f>0.5*Accél*tEvol^2</f>
        <v>7.853981633974487E-2</v>
      </c>
      <c r="S34" s="33">
        <f t="shared" si="3"/>
        <v>4.5000000000000027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3:34" x14ac:dyDescent="0.3">
      <c r="M35" s="49"/>
      <c r="N35" s="33">
        <f t="shared" si="1"/>
        <v>0.13888888888888892</v>
      </c>
      <c r="O35" s="33">
        <f t="shared" si="0"/>
        <v>10.053096491487338</v>
      </c>
      <c r="P35" s="34">
        <f>Accél*tEvol</f>
        <v>1.396263401595464</v>
      </c>
      <c r="Q35" s="33">
        <f t="shared" si="2"/>
        <v>13.333333333333336</v>
      </c>
      <c r="R35" s="34">
        <f>0.5*Accél*tEvol^2</f>
        <v>9.6962736221907236E-2</v>
      </c>
      <c r="S35" s="33">
        <f t="shared" si="3"/>
        <v>5.555555555555558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3:34" x14ac:dyDescent="0.3">
      <c r="M36" s="49"/>
      <c r="N36" s="33">
        <f t="shared" si="1"/>
        <v>0.15277777777777782</v>
      </c>
      <c r="O36" s="33">
        <f t="shared" si="0"/>
        <v>10.053096491487338</v>
      </c>
      <c r="P36" s="34">
        <f>Accél*tEvol</f>
        <v>1.5358897417550104</v>
      </c>
      <c r="Q36" s="33">
        <f t="shared" si="2"/>
        <v>14.66666666666667</v>
      </c>
      <c r="R36" s="34">
        <f>0.5*Accél*tEvol^2</f>
        <v>0.11732491082850777</v>
      </c>
      <c r="S36" s="33">
        <f t="shared" si="3"/>
        <v>6.7222222222222259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3:34" x14ac:dyDescent="0.3">
      <c r="M37" s="49"/>
      <c r="N37" s="33">
        <f t="shared" si="1"/>
        <v>0.16666666666666671</v>
      </c>
      <c r="O37" s="33">
        <f t="shared" si="0"/>
        <v>10.053096491487338</v>
      </c>
      <c r="P37" s="34">
        <f>Accél*tEvol</f>
        <v>1.6755160819145567</v>
      </c>
      <c r="Q37" s="33">
        <f t="shared" si="2"/>
        <v>16.000000000000004</v>
      </c>
      <c r="R37" s="34">
        <f>0.5*Accél*tEvol^2</f>
        <v>0.13962634015954645</v>
      </c>
      <c r="S37" s="33">
        <f t="shared" si="3"/>
        <v>8.0000000000000053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3:34" x14ac:dyDescent="0.3">
      <c r="M38" s="49"/>
      <c r="N38" s="33">
        <f t="shared" si="1"/>
        <v>0.18055555555555561</v>
      </c>
      <c r="O38" s="33">
        <f t="shared" si="0"/>
        <v>10.053096491487338</v>
      </c>
      <c r="P38" s="34">
        <f>Accél*tEvol</f>
        <v>1.8151424220741033</v>
      </c>
      <c r="Q38" s="33">
        <f t="shared" si="2"/>
        <v>17.333333333333339</v>
      </c>
      <c r="R38" s="34">
        <f>0.5*Accél*tEvol^2</f>
        <v>0.16386702421502325</v>
      </c>
      <c r="S38" s="33">
        <f t="shared" si="3"/>
        <v>9.3888888888888946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3:34" x14ac:dyDescent="0.3">
      <c r="M39" s="49"/>
      <c r="N39" s="33">
        <f t="shared" si="1"/>
        <v>0.1944444444444445</v>
      </c>
      <c r="O39" s="33">
        <f t="shared" si="0"/>
        <v>10.053096491487338</v>
      </c>
      <c r="P39" s="34">
        <f>Accél*tEvol</f>
        <v>1.9547687622336496</v>
      </c>
      <c r="Q39" s="33">
        <f t="shared" si="2"/>
        <v>18.666666666666671</v>
      </c>
      <c r="R39" s="34">
        <f>0.5*Accél*tEvol^2</f>
        <v>0.1900469629949382</v>
      </c>
      <c r="S39" s="33">
        <f t="shared" si="3"/>
        <v>10.888888888888895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3:34" x14ac:dyDescent="0.3">
      <c r="M40" s="49"/>
      <c r="N40" s="33">
        <f t="shared" si="1"/>
        <v>0.2083333333333334</v>
      </c>
      <c r="O40" s="33">
        <f t="shared" si="0"/>
        <v>10.053096491487338</v>
      </c>
      <c r="P40" s="34">
        <f>Accél*tEvol</f>
        <v>2.0943951023931962</v>
      </c>
      <c r="Q40" s="33">
        <f t="shared" si="2"/>
        <v>20.000000000000007</v>
      </c>
      <c r="R40" s="34">
        <f>0.5*Accél*tEvol^2</f>
        <v>0.21816615649929133</v>
      </c>
      <c r="S40" s="33">
        <f t="shared" si="3"/>
        <v>12.500000000000009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3:34" x14ac:dyDescent="0.3">
      <c r="M41" s="49"/>
      <c r="N41" s="33">
        <f t="shared" si="1"/>
        <v>0.22222222222222229</v>
      </c>
      <c r="O41" s="33">
        <f t="shared" si="0"/>
        <v>10.053096491487338</v>
      </c>
      <c r="P41" s="34">
        <f>Accél*tEvol</f>
        <v>2.2340214425527423</v>
      </c>
      <c r="Q41" s="33">
        <f t="shared" si="2"/>
        <v>21.333333333333336</v>
      </c>
      <c r="R41" s="34">
        <f>0.5*Accél*tEvol^2</f>
        <v>0.24822460472808258</v>
      </c>
      <c r="S41" s="33">
        <f t="shared" si="3"/>
        <v>14.222222222222232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3:34" x14ac:dyDescent="0.3">
      <c r="M42" s="49"/>
      <c r="N42" s="33">
        <f t="shared" si="1"/>
        <v>0.23611111111111119</v>
      </c>
      <c r="O42" s="33">
        <f t="shared" si="0"/>
        <v>10.053096491487338</v>
      </c>
      <c r="P42" s="34">
        <f>Accél*tEvol</f>
        <v>2.3736477827122888</v>
      </c>
      <c r="Q42" s="33">
        <f t="shared" si="2"/>
        <v>22.666666666666671</v>
      </c>
      <c r="R42" s="34">
        <f>0.5*Accél*tEvol^2</f>
        <v>0.28022230768131201</v>
      </c>
      <c r="S42" s="33">
        <f t="shared" si="3"/>
        <v>16.055555555555568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3:34" ht="14.4" customHeight="1" x14ac:dyDescent="0.3">
      <c r="M43" s="49"/>
      <c r="N43" s="35">
        <f t="shared" si="1"/>
        <v>0.25000000000000006</v>
      </c>
      <c r="O43" s="35">
        <f t="shared" si="0"/>
        <v>10.053096491487338</v>
      </c>
      <c r="P43" s="36">
        <f>Accél*tEvol</f>
        <v>2.5132741228718349</v>
      </c>
      <c r="Q43" s="35">
        <f t="shared" si="2"/>
        <v>24.000000000000004</v>
      </c>
      <c r="R43" s="36">
        <f>0.5*Accél*tEvol^2</f>
        <v>0.31415926535897948</v>
      </c>
      <c r="S43" s="43">
        <f t="shared" si="3"/>
        <v>18.000000000000011</v>
      </c>
      <c r="T43" s="45" t="s">
        <v>33</v>
      </c>
      <c r="U43" s="46"/>
      <c r="V43" s="46"/>
      <c r="W43" s="46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3:34" x14ac:dyDescent="0.3">
      <c r="M44" s="49" t="s">
        <v>35</v>
      </c>
      <c r="N44" s="37">
        <f>N42+te/18</f>
        <v>0.25000000000000006</v>
      </c>
      <c r="O44" s="37">
        <f t="shared" ref="O44:O62" si="4">-ω_</f>
        <v>-10.053096491487338</v>
      </c>
      <c r="P44" s="38">
        <f>Accél*(tEvol-te)+ω</f>
        <v>2.513274122871834</v>
      </c>
      <c r="Q44" s="37">
        <f t="shared" ref="Q44" si="5">30*P44/PI()</f>
        <v>23.999999999999996</v>
      </c>
      <c r="R44" s="38">
        <f>θ+ω*(N44-te)+0.5*Accél*(tEvol-te)^2</f>
        <v>0.31415926535897948</v>
      </c>
      <c r="S44" s="44">
        <f t="shared" ref="S44" si="6">DEGREES(R44)</f>
        <v>18.000000000000011</v>
      </c>
      <c r="T44" s="45"/>
      <c r="U44" s="46"/>
      <c r="V44" s="46"/>
      <c r="W44" s="46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3:34" x14ac:dyDescent="0.3">
      <c r="M45" s="49"/>
      <c r="N45" s="39">
        <f>N43+te/18</f>
        <v>0.26388888888888895</v>
      </c>
      <c r="O45" s="39">
        <f t="shared" si="4"/>
        <v>-10.053096491487338</v>
      </c>
      <c r="P45" s="40">
        <f>Accél*(tEvol-te)+ω</f>
        <v>2.3736477827122875</v>
      </c>
      <c r="Q45" s="39">
        <f t="shared" si="2"/>
        <v>22.666666666666661</v>
      </c>
      <c r="R45" s="40">
        <f>θ+ω*(N45-te)+0.5*Accél*(tEvol-te)^2</f>
        <v>0.348096223036647</v>
      </c>
      <c r="S45" s="39">
        <f t="shared" si="3"/>
        <v>19.944444444444454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3:34" x14ac:dyDescent="0.3">
      <c r="M46" s="49"/>
      <c r="N46" s="39">
        <f t="shared" si="1"/>
        <v>0.27777777777777785</v>
      </c>
      <c r="O46" s="39">
        <f t="shared" si="4"/>
        <v>-10.053096491487338</v>
      </c>
      <c r="P46" s="40">
        <f>Accél*(tEvol-te)+ω</f>
        <v>2.2340214425527409</v>
      </c>
      <c r="Q46" s="39">
        <f t="shared" si="2"/>
        <v>21.333333333333329</v>
      </c>
      <c r="R46" s="40">
        <f>θ+ω*(N46-te)+0.5*Accél*(tEvol-te)^2</f>
        <v>0.38009392598987635</v>
      </c>
      <c r="S46" s="39">
        <f t="shared" si="3"/>
        <v>21.777777777777786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3:34" x14ac:dyDescent="0.3">
      <c r="M47" s="49"/>
      <c r="N47" s="39">
        <f t="shared" si="1"/>
        <v>0.29166666666666674</v>
      </c>
      <c r="O47" s="39">
        <f t="shared" si="4"/>
        <v>-10.053096491487338</v>
      </c>
      <c r="P47" s="40">
        <f>Accél*(tEvol-te)+ω</f>
        <v>2.0943951023931948</v>
      </c>
      <c r="Q47" s="39">
        <f t="shared" si="2"/>
        <v>19.999999999999996</v>
      </c>
      <c r="R47" s="40">
        <f>θ+ω*(N47-te)+0.5*Accél*(tEvol-te)^2</f>
        <v>0.41015237421866763</v>
      </c>
      <c r="S47" s="39">
        <f t="shared" si="3"/>
        <v>23.500000000000011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3:34" x14ac:dyDescent="0.3">
      <c r="M48" s="49"/>
      <c r="N48" s="39">
        <f t="shared" si="1"/>
        <v>0.30555555555555564</v>
      </c>
      <c r="O48" s="39">
        <f t="shared" si="4"/>
        <v>-10.053096491487338</v>
      </c>
      <c r="P48" s="40">
        <f>Accél*(tEvol-te)+ω</f>
        <v>1.9547687622336483</v>
      </c>
      <c r="Q48" s="39">
        <f t="shared" si="2"/>
        <v>18.666666666666661</v>
      </c>
      <c r="R48" s="40">
        <f>θ+ω*(N48-te)+0.5*Accél*(tEvol-te)^2</f>
        <v>0.43827156772302067</v>
      </c>
      <c r="S48" s="39">
        <f t="shared" si="3"/>
        <v>25.111111111111121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3:34" x14ac:dyDescent="0.3">
      <c r="M49" s="49"/>
      <c r="N49" s="39">
        <f t="shared" si="1"/>
        <v>0.31944444444444453</v>
      </c>
      <c r="O49" s="39">
        <f t="shared" si="4"/>
        <v>-10.053096491487338</v>
      </c>
      <c r="P49" s="40">
        <f>Accél*(tEvol-te)+ω</f>
        <v>1.8151424220741017</v>
      </c>
      <c r="Q49" s="39">
        <f t="shared" si="2"/>
        <v>17.333333333333321</v>
      </c>
      <c r="R49" s="40">
        <f>θ+ω*(N49-te)+0.5*Accél*(tEvol-te)^2</f>
        <v>0.46445150650293565</v>
      </c>
      <c r="S49" s="39">
        <f t="shared" si="3"/>
        <v>26.611111111111121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3:34" x14ac:dyDescent="0.3">
      <c r="M50" s="49"/>
      <c r="N50" s="39">
        <f t="shared" si="1"/>
        <v>0.33333333333333343</v>
      </c>
      <c r="O50" s="39">
        <f t="shared" si="4"/>
        <v>-10.053096491487338</v>
      </c>
      <c r="P50" s="40">
        <f>Accél*(tEvol-te)+ω</f>
        <v>1.6755160819145554</v>
      </c>
      <c r="Q50" s="39">
        <f t="shared" si="2"/>
        <v>15.999999999999991</v>
      </c>
      <c r="R50" s="40">
        <f>θ+ω*(N50-te)+0.5*Accél*(tEvol-te)^2</f>
        <v>0.48869219055841251</v>
      </c>
      <c r="S50" s="39">
        <f t="shared" si="3"/>
        <v>28.000000000000014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3:34" x14ac:dyDescent="0.3">
      <c r="M51" s="49"/>
      <c r="N51" s="39">
        <f t="shared" si="1"/>
        <v>0.34722222222222232</v>
      </c>
      <c r="O51" s="39">
        <f t="shared" si="4"/>
        <v>-10.053096491487338</v>
      </c>
      <c r="P51" s="40">
        <f>Accél*(tEvol-te)+ω</f>
        <v>1.535889741755009</v>
      </c>
      <c r="Q51" s="39">
        <f t="shared" si="2"/>
        <v>14.666666666666657</v>
      </c>
      <c r="R51" s="40">
        <f>θ+ω*(N51-te)+0.5*Accél*(tEvol-te)^2</f>
        <v>0.51099361988945102</v>
      </c>
      <c r="S51" s="39">
        <f t="shared" si="3"/>
        <v>29.277777777777782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3:34" x14ac:dyDescent="0.3">
      <c r="M52" s="49"/>
      <c r="N52" s="39">
        <f t="shared" si="1"/>
        <v>0.36111111111111122</v>
      </c>
      <c r="O52" s="39">
        <f t="shared" si="4"/>
        <v>-10.053096491487338</v>
      </c>
      <c r="P52" s="40">
        <f>Accél*(tEvol-te)+ω</f>
        <v>1.3962634015954625</v>
      </c>
      <c r="Q52" s="39">
        <f t="shared" si="2"/>
        <v>13.333333333333323</v>
      </c>
      <c r="R52" s="40">
        <f>θ+ω*(N52-te)+0.5*Accél*(tEvol-te)^2</f>
        <v>0.53135579449605164</v>
      </c>
      <c r="S52" s="39">
        <f t="shared" si="3"/>
        <v>30.444444444444457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3:34" x14ac:dyDescent="0.3">
      <c r="M53" s="49"/>
      <c r="N53" s="39">
        <f t="shared" si="1"/>
        <v>0.37500000000000011</v>
      </c>
      <c r="O53" s="39">
        <f t="shared" si="4"/>
        <v>-10.053096491487338</v>
      </c>
      <c r="P53" s="40">
        <f>Accél*(tEvol-te)+ω</f>
        <v>1.2566370614359161</v>
      </c>
      <c r="Q53" s="39">
        <f t="shared" si="2"/>
        <v>11.999999999999989</v>
      </c>
      <c r="R53" s="40">
        <f>θ+ω*(N53-te)+0.5*Accél*(tEvol-te)^2</f>
        <v>0.54977871437821391</v>
      </c>
      <c r="S53" s="39">
        <f t="shared" si="3"/>
        <v>31.500000000000007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3:34" x14ac:dyDescent="0.3">
      <c r="M54" s="49"/>
      <c r="N54" s="39">
        <f t="shared" si="1"/>
        <v>0.38888888888888901</v>
      </c>
      <c r="O54" s="39">
        <f t="shared" si="4"/>
        <v>-10.053096491487338</v>
      </c>
      <c r="P54" s="40">
        <f>Accél*(tEvol-te)+ω</f>
        <v>1.1170107212763698</v>
      </c>
      <c r="Q54" s="39">
        <f t="shared" si="2"/>
        <v>10.666666666666657</v>
      </c>
      <c r="R54" s="40">
        <f>θ+ω*(N54-te)+0.5*Accél*(tEvol-te)^2</f>
        <v>0.56626237953593817</v>
      </c>
      <c r="S54" s="39">
        <f t="shared" si="3"/>
        <v>32.44444444444445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3:34" x14ac:dyDescent="0.3">
      <c r="M55" s="49"/>
      <c r="N55" s="39">
        <f t="shared" si="1"/>
        <v>0.4027777777777779</v>
      </c>
      <c r="O55" s="39">
        <f t="shared" si="4"/>
        <v>-10.053096491487338</v>
      </c>
      <c r="P55" s="40">
        <f>Accél*(tEvol-te)+ω</f>
        <v>0.97738438111682324</v>
      </c>
      <c r="Q55" s="39">
        <f t="shared" si="2"/>
        <v>9.3333333333333197</v>
      </c>
      <c r="R55" s="40">
        <f>θ+ω*(N55-te)+0.5*Accél*(tEvol-te)^2</f>
        <v>0.58080678996922419</v>
      </c>
      <c r="S55" s="39">
        <f t="shared" si="3"/>
        <v>33.277777777777786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3:34" x14ac:dyDescent="0.3">
      <c r="M56" s="49"/>
      <c r="N56" s="39">
        <f t="shared" si="1"/>
        <v>0.4166666666666668</v>
      </c>
      <c r="O56" s="39">
        <f t="shared" si="4"/>
        <v>-10.053096491487338</v>
      </c>
      <c r="P56" s="40">
        <f>Accél*(tEvol-te)+ω</f>
        <v>0.83775804095727691</v>
      </c>
      <c r="Q56" s="39">
        <f t="shared" si="2"/>
        <v>7.9999999999999876</v>
      </c>
      <c r="R56" s="40">
        <f>θ+ω*(N56-te)+0.5*Accél*(tEvol-te)^2</f>
        <v>0.59341194567807221</v>
      </c>
      <c r="S56" s="39">
        <f t="shared" si="3"/>
        <v>34.000000000000007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3:34" x14ac:dyDescent="0.3">
      <c r="M57" s="49"/>
      <c r="N57" s="39">
        <f t="shared" si="1"/>
        <v>0.43055555555555569</v>
      </c>
      <c r="O57" s="39">
        <f t="shared" si="4"/>
        <v>-10.053096491487338</v>
      </c>
      <c r="P57" s="40">
        <f>Accél*(tEvol-te)+ω</f>
        <v>0.69813170079773035</v>
      </c>
      <c r="Q57" s="39">
        <f t="shared" si="2"/>
        <v>6.6666666666666528</v>
      </c>
      <c r="R57" s="40">
        <f>θ+ω*(N57-te)+0.5*Accél*(tEvol-te)^2</f>
        <v>0.60407784666248199</v>
      </c>
      <c r="S57" s="39">
        <f t="shared" si="3"/>
        <v>34.611111111111121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3:34" x14ac:dyDescent="0.3">
      <c r="M58" s="49"/>
      <c r="N58" s="39">
        <f t="shared" si="1"/>
        <v>0.44444444444444459</v>
      </c>
      <c r="O58" s="39">
        <f t="shared" si="4"/>
        <v>-10.053096491487338</v>
      </c>
      <c r="P58" s="40">
        <f>Accél*(tEvol-te)+ω</f>
        <v>0.55850536063818401</v>
      </c>
      <c r="Q58" s="39">
        <f t="shared" si="2"/>
        <v>5.3333333333333197</v>
      </c>
      <c r="R58" s="40">
        <f>θ+ω*(N58-te)+0.5*Accél*(tEvol-te)^2</f>
        <v>0.61280449292245354</v>
      </c>
      <c r="S58" s="39">
        <f t="shared" si="3"/>
        <v>35.111111111111114</v>
      </c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3:34" x14ac:dyDescent="0.3">
      <c r="M59" s="49"/>
      <c r="N59" s="39">
        <f t="shared" si="1"/>
        <v>0.45833333333333348</v>
      </c>
      <c r="O59" s="39">
        <f t="shared" si="4"/>
        <v>-10.053096491487338</v>
      </c>
      <c r="P59" s="40">
        <f>Accél*(tEvol-te)+ω</f>
        <v>0.41887902047863745</v>
      </c>
      <c r="Q59" s="39">
        <f t="shared" si="2"/>
        <v>3.999999999999984</v>
      </c>
      <c r="R59" s="40">
        <f>θ+ω*(N59-te)+0.5*Accél*(tEvol-te)^2</f>
        <v>0.61959188445798707</v>
      </c>
      <c r="S59" s="39">
        <f t="shared" si="3"/>
        <v>35.500000000000007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3:34" x14ac:dyDescent="0.3">
      <c r="M60" s="49"/>
      <c r="N60" s="39">
        <f t="shared" si="1"/>
        <v>0.47222222222222238</v>
      </c>
      <c r="O60" s="39">
        <f t="shared" si="4"/>
        <v>-10.053096491487338</v>
      </c>
      <c r="P60" s="40">
        <f>Accél*(tEvol-te)+ω</f>
        <v>0.27925268031909134</v>
      </c>
      <c r="Q60" s="39">
        <f t="shared" si="2"/>
        <v>2.6666666666666536</v>
      </c>
      <c r="R60" s="40">
        <f>θ+ω*(N60-te)+0.5*Accél*(tEvol-te)^2</f>
        <v>0.62444002126908238</v>
      </c>
      <c r="S60" s="39">
        <f t="shared" si="3"/>
        <v>35.777777777777779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3:34" x14ac:dyDescent="0.3">
      <c r="M61" s="49"/>
      <c r="N61" s="39">
        <f t="shared" si="1"/>
        <v>0.48611111111111127</v>
      </c>
      <c r="O61" s="39">
        <f t="shared" si="4"/>
        <v>-10.053096491487338</v>
      </c>
      <c r="P61" s="40">
        <f>Accél*(tEvol-te)+ω</f>
        <v>0.13962634015954478</v>
      </c>
      <c r="Q61" s="39">
        <f t="shared" si="2"/>
        <v>1.3333333333333182</v>
      </c>
      <c r="R61" s="40">
        <f>θ+ω*(N61-te)+0.5*Accél*(tEvol-te)^2</f>
        <v>0.62734890335573956</v>
      </c>
      <c r="S61" s="39">
        <f t="shared" si="3"/>
        <v>35.944444444444443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3:34" x14ac:dyDescent="0.3">
      <c r="M62" s="49"/>
      <c r="N62" s="41">
        <f t="shared" si="1"/>
        <v>0.50000000000000011</v>
      </c>
      <c r="O62" s="41">
        <f t="shared" si="4"/>
        <v>-10.053096491487338</v>
      </c>
      <c r="P62" s="42">
        <f>Accél*(tEvol-te)+ω</f>
        <v>0</v>
      </c>
      <c r="Q62" s="41">
        <f t="shared" si="2"/>
        <v>0</v>
      </c>
      <c r="R62" s="42">
        <f>θ+ω*(N62-te)+0.5*Accél*(tEvol-te)^2</f>
        <v>0.62831853071795862</v>
      </c>
      <c r="S62" s="41">
        <f t="shared" si="3"/>
        <v>36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3:34" x14ac:dyDescent="0.3">
      <c r="N63" s="24"/>
      <c r="O63" s="24"/>
      <c r="P63" s="24"/>
      <c r="Q63" s="24"/>
      <c r="R63" s="24"/>
      <c r="S63" s="24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3:34" x14ac:dyDescent="0.3"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4:34" x14ac:dyDescent="0.3"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4:34" x14ac:dyDescent="0.3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4:34" x14ac:dyDescent="0.3"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4:34" x14ac:dyDescent="0.3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4:34" x14ac:dyDescent="0.3"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4:34" x14ac:dyDescent="0.3"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4:34" x14ac:dyDescent="0.3"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4:34" x14ac:dyDescent="0.3"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4:34" x14ac:dyDescent="0.3"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4:34" x14ac:dyDescent="0.3"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4:34" x14ac:dyDescent="0.3"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4:34" x14ac:dyDescent="0.3"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4:34" x14ac:dyDescent="0.3"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4:34" x14ac:dyDescent="0.3"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4:34" x14ac:dyDescent="0.3"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4:34" x14ac:dyDescent="0.3"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4:34" x14ac:dyDescent="0.3"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4:34" x14ac:dyDescent="0.3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4:34" x14ac:dyDescent="0.3"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4:34" x14ac:dyDescent="0.3"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4:34" x14ac:dyDescent="0.3"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4:34" x14ac:dyDescent="0.3"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4:34" x14ac:dyDescent="0.3"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4:34" x14ac:dyDescent="0.3"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4:34" x14ac:dyDescent="0.3"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4:34" x14ac:dyDescent="0.3"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4:34" x14ac:dyDescent="0.3"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4:34" x14ac:dyDescent="0.3"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4:34" x14ac:dyDescent="0.3"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4:34" x14ac:dyDescent="0.3"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4:34" x14ac:dyDescent="0.3"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4:34" x14ac:dyDescent="0.3"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4:33" x14ac:dyDescent="0.3"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4:33" x14ac:dyDescent="0.3"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4:33" x14ac:dyDescent="0.3"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4:33" x14ac:dyDescent="0.3"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4:33" x14ac:dyDescent="0.3"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4:33" x14ac:dyDescent="0.3"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4:33" x14ac:dyDescent="0.3"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4:33" x14ac:dyDescent="0.3"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4:33" x14ac:dyDescent="0.3"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4:33" x14ac:dyDescent="0.3"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4:33" x14ac:dyDescent="0.3"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4:33" x14ac:dyDescent="0.3"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4:33" x14ac:dyDescent="0.3"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4:33" x14ac:dyDescent="0.3"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4:33" x14ac:dyDescent="0.3"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4:33" x14ac:dyDescent="0.3"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4:33" x14ac:dyDescent="0.3"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4:33" x14ac:dyDescent="0.3"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4:33" x14ac:dyDescent="0.3"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4:33" x14ac:dyDescent="0.3"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4:33" x14ac:dyDescent="0.3"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4:33" x14ac:dyDescent="0.3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4:33" x14ac:dyDescent="0.3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4:33" x14ac:dyDescent="0.3"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4:33" x14ac:dyDescent="0.3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4:33" x14ac:dyDescent="0.3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4:33" x14ac:dyDescent="0.3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4:33" x14ac:dyDescent="0.3"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4:33" x14ac:dyDescent="0.3"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4:33" x14ac:dyDescent="0.3"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4:33" x14ac:dyDescent="0.3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4:33" x14ac:dyDescent="0.3"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3:35" x14ac:dyDescent="0.3"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3:35" x14ac:dyDescent="0.3"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3:35" x14ac:dyDescent="0.3"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3:35" x14ac:dyDescent="0.3"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3:35" x14ac:dyDescent="0.3"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3:35" x14ac:dyDescent="0.3"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3:35" x14ac:dyDescent="0.3"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3:35" x14ac:dyDescent="0.3"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3:35" x14ac:dyDescent="0.3"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3:35" x14ac:dyDescent="0.3"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3:35" x14ac:dyDescent="0.3"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3:35" x14ac:dyDescent="0.3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3:35" x14ac:dyDescent="0.3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3:35" x14ac:dyDescent="0.3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3:35" x14ac:dyDescent="0.3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3:35" x14ac:dyDescent="0.3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3:35" x14ac:dyDescent="0.3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3:35" x14ac:dyDescent="0.3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3:35" x14ac:dyDescent="0.3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3:35" x14ac:dyDescent="0.3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3:35" x14ac:dyDescent="0.3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3:35" x14ac:dyDescent="0.3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3:35" x14ac:dyDescent="0.3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3:35" x14ac:dyDescent="0.3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3:35" x14ac:dyDescent="0.3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3:35" x14ac:dyDescent="0.3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3:35" x14ac:dyDescent="0.3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3:35" x14ac:dyDescent="0.3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3:35" x14ac:dyDescent="0.3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3:35" x14ac:dyDescent="0.3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3:35" x14ac:dyDescent="0.3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3:35" x14ac:dyDescent="0.3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3:35" x14ac:dyDescent="0.3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3:35" x14ac:dyDescent="0.3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3:35" x14ac:dyDescent="0.3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3:35" x14ac:dyDescent="0.3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3:35" x14ac:dyDescent="0.3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3:35" x14ac:dyDescent="0.3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3:35" x14ac:dyDescent="0.3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3:35" x14ac:dyDescent="0.3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3:35" x14ac:dyDescent="0.3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3:35" x14ac:dyDescent="0.3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3:35" x14ac:dyDescent="0.3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3:35" x14ac:dyDescent="0.3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3:35" x14ac:dyDescent="0.3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3:35" x14ac:dyDescent="0.3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3:35" x14ac:dyDescent="0.3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3:35" x14ac:dyDescent="0.3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3:34" x14ac:dyDescent="0.3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3:34" x14ac:dyDescent="0.3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3:34" x14ac:dyDescent="0.3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3:34" x14ac:dyDescent="0.3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3:34" x14ac:dyDescent="0.3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3:34" x14ac:dyDescent="0.3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3:34" x14ac:dyDescent="0.3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3:34" x14ac:dyDescent="0.3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3:34" x14ac:dyDescent="0.3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3:34" x14ac:dyDescent="0.3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3:34" x14ac:dyDescent="0.3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3:34" x14ac:dyDescent="0.3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3:34" x14ac:dyDescent="0.3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3:34" x14ac:dyDescent="0.3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3:34" x14ac:dyDescent="0.3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3:34" x14ac:dyDescent="0.3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3:34" x14ac:dyDescent="0.3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3:34" x14ac:dyDescent="0.3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3:34" x14ac:dyDescent="0.3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3:34" x14ac:dyDescent="0.3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3:34" x14ac:dyDescent="0.3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3:34" x14ac:dyDescent="0.3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3:34" x14ac:dyDescent="0.3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3:34" x14ac:dyDescent="0.3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3:34" x14ac:dyDescent="0.3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3:34" x14ac:dyDescent="0.3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3:34" x14ac:dyDescent="0.3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3:34" x14ac:dyDescent="0.3">
      <c r="N204" s="1"/>
      <c r="O204" s="1"/>
      <c r="P204" s="1"/>
      <c r="Q204" s="1"/>
      <c r="R204" s="1"/>
      <c r="S204" s="1"/>
    </row>
    <row r="205" spans="13:34" x14ac:dyDescent="0.3">
      <c r="N205" s="1"/>
      <c r="O205" s="1"/>
    </row>
  </sheetData>
  <mergeCells count="11">
    <mergeCell ref="T43:W44"/>
    <mergeCell ref="N3:Q3"/>
    <mergeCell ref="M25:M43"/>
    <mergeCell ref="M44:M62"/>
    <mergeCell ref="N12:O12"/>
    <mergeCell ref="N14:O14"/>
    <mergeCell ref="O5:Q5"/>
    <mergeCell ref="B21:D24"/>
    <mergeCell ref="R22:S22"/>
    <mergeCell ref="R23:S23"/>
    <mergeCell ref="P22:Q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11</vt:i4>
      </vt:variant>
    </vt:vector>
  </HeadingPairs>
  <TitlesOfParts>
    <vt:vector size="12" baseType="lpstr">
      <vt:lpstr>Calculs motorisation plateau</vt:lpstr>
      <vt:lpstr>Accél</vt:lpstr>
      <vt:lpstr>J</vt:lpstr>
      <vt:lpstr>Jp</vt:lpstr>
      <vt:lpstr>t</vt:lpstr>
      <vt:lpstr>te</vt:lpstr>
      <vt:lpstr>tEvol</vt:lpstr>
      <vt:lpstr>VitAng</vt:lpstr>
      <vt:lpstr>θ</vt:lpstr>
      <vt:lpstr>θdeg</vt:lpstr>
      <vt:lpstr>ω</vt:lpstr>
      <vt:lpstr>ω_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Maingonnat</dc:creator>
  <cp:lastModifiedBy>René Maingonnat</cp:lastModifiedBy>
  <dcterms:created xsi:type="dcterms:W3CDTF">2023-08-05T16:59:16Z</dcterms:created>
  <dcterms:modified xsi:type="dcterms:W3CDTF">2023-10-05T07:57:28Z</dcterms:modified>
</cp:coreProperties>
</file>