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PECTRUM\Desktop\Projet ARCHITECTURE D'intérieur\!Cotation fonctionnelle OK\MONTE CARLO\PROJETS INDUSTRIELS DIVERS\"/>
    </mc:Choice>
  </mc:AlternateContent>
  <bookViews>
    <workbookView xWindow="0" yWindow="0" windowWidth="25125" windowHeight="12300"/>
  </bookViews>
  <sheets>
    <sheet name="Travaux dirigés" sheetId="2" r:id="rId1"/>
    <sheet name="Matrice de rigidité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7" i="2" l="1"/>
  <c r="D109" i="2" s="1"/>
  <c r="D102" i="2"/>
  <c r="D104" i="2" s="1"/>
  <c r="C90" i="2" a="1"/>
  <c r="C90" i="2" s="1"/>
  <c r="F90" i="2"/>
  <c r="D91" i="2"/>
  <c r="H91" i="2"/>
  <c r="F92" i="2"/>
  <c r="D93" i="2"/>
  <c r="H93" i="2"/>
  <c r="F94" i="2"/>
  <c r="D95" i="2"/>
  <c r="H95" i="2"/>
  <c r="G86" i="2"/>
  <c r="G84" i="2"/>
  <c r="E86" i="2"/>
  <c r="E84" i="2"/>
  <c r="C79" i="2"/>
  <c r="F78" i="2"/>
  <c r="D76" i="2"/>
  <c r="C77" i="2"/>
  <c r="F71" i="2"/>
  <c r="D72" i="2"/>
  <c r="E79" i="2" s="1"/>
  <c r="D71" i="2"/>
  <c r="E78" i="2" s="1"/>
  <c r="D69" i="2"/>
  <c r="D73" i="2" s="1"/>
  <c r="D68" i="2"/>
  <c r="D67" i="2"/>
  <c r="D65" i="2"/>
  <c r="D64" i="2"/>
  <c r="D58" i="2"/>
  <c r="D28" i="2"/>
  <c r="F28" i="2" s="1"/>
  <c r="D20" i="2"/>
  <c r="D19" i="2"/>
  <c r="D13" i="2"/>
  <c r="D17" i="2" s="1"/>
  <c r="F4" i="2"/>
  <c r="D66" i="1"/>
  <c r="D63" i="1"/>
  <c r="D65" i="1"/>
  <c r="D64" i="1"/>
  <c r="D72" i="1"/>
  <c r="D71" i="1"/>
  <c r="D55" i="1"/>
  <c r="D57" i="1"/>
  <c r="D56" i="1"/>
  <c r="D58" i="1"/>
  <c r="D51" i="1"/>
  <c r="D50" i="1"/>
  <c r="D49" i="1"/>
  <c r="E41" i="1"/>
  <c r="D41" i="1"/>
  <c r="D43" i="1" s="1"/>
  <c r="D40" i="1"/>
  <c r="D34" i="1"/>
  <c r="D26" i="1"/>
  <c r="D30" i="1" s="1"/>
  <c r="D22" i="1"/>
  <c r="F18" i="1"/>
  <c r="F20" i="1" s="1"/>
  <c r="F5" i="1"/>
  <c r="D16" i="1" s="1"/>
  <c r="G107" i="2" l="1"/>
  <c r="G95" i="2"/>
  <c r="C95" i="2"/>
  <c r="E94" i="2"/>
  <c r="G93" i="2"/>
  <c r="C93" i="2"/>
  <c r="E92" i="2"/>
  <c r="G91" i="2"/>
  <c r="C91" i="2"/>
  <c r="E90" i="2"/>
  <c r="F95" i="2"/>
  <c r="H94" i="2"/>
  <c r="D94" i="2"/>
  <c r="F93" i="2"/>
  <c r="H92" i="2"/>
  <c r="D92" i="2"/>
  <c r="F91" i="2"/>
  <c r="H90" i="2"/>
  <c r="D90" i="2"/>
  <c r="E95" i="2"/>
  <c r="G94" i="2"/>
  <c r="C94" i="2"/>
  <c r="E93" i="2"/>
  <c r="G92" i="2"/>
  <c r="C92" i="2"/>
  <c r="E91" i="2"/>
  <c r="G90" i="2"/>
  <c r="D77" i="2"/>
  <c r="D79" i="2"/>
  <c r="F77" i="2"/>
  <c r="F79" i="2"/>
  <c r="C76" i="2"/>
  <c r="C78" i="2"/>
  <c r="E76" i="2"/>
  <c r="F76" i="2"/>
  <c r="D78" i="2"/>
  <c r="E77" i="2"/>
  <c r="D24" i="2"/>
  <c r="D16" i="2"/>
  <c r="D30" i="2"/>
  <c r="D31" i="2"/>
  <c r="D37" i="2" s="1"/>
  <c r="D41" i="2" s="1"/>
  <c r="D70" i="1"/>
  <c r="D73" i="1" s="1"/>
  <c r="D36" i="1"/>
  <c r="D48" i="1"/>
  <c r="D29" i="1"/>
  <c r="F19" i="1"/>
  <c r="F47" i="2" l="1"/>
  <c r="F45" i="2"/>
  <c r="F41" i="2"/>
  <c r="D47" i="2"/>
  <c r="D45" i="2"/>
  <c r="D36" i="2"/>
  <c r="D35" i="2"/>
  <c r="D39" i="2" s="1"/>
  <c r="D33" i="1"/>
  <c r="D32" i="1"/>
  <c r="E44" i="2" l="1"/>
  <c r="F39" i="2"/>
  <c r="E46" i="2"/>
  <c r="C44" i="2"/>
  <c r="C46" i="2" s="1"/>
  <c r="D40" i="2"/>
  <c r="D46" i="2" l="1"/>
  <c r="F44" i="2"/>
  <c r="F46" i="2"/>
  <c r="F40" i="2"/>
  <c r="E47" i="2"/>
  <c r="C47" i="2"/>
  <c r="D44" i="2"/>
  <c r="C45" i="2"/>
  <c r="E45" i="2" s="1"/>
</calcChain>
</file>

<file path=xl/sharedStrings.xml><?xml version="1.0" encoding="utf-8"?>
<sst xmlns="http://schemas.openxmlformats.org/spreadsheetml/2006/main" count="269" uniqueCount="150">
  <si>
    <t xml:space="preserve">Données initiales </t>
  </si>
  <si>
    <t xml:space="preserve"> sections A1 = A2 = 200 mm²</t>
  </si>
  <si>
    <t>avec module d’élasticité Young E = 70GPa.</t>
  </si>
  <si>
    <t>Mise en situation de la structure ( 2 poutres ) et deux supports.</t>
  </si>
  <si>
    <t xml:space="preserve">Paramétrage </t>
  </si>
  <si>
    <t>unités</t>
  </si>
  <si>
    <t>conversion</t>
  </si>
  <si>
    <t>section de la poutre S</t>
  </si>
  <si>
    <t>A</t>
  </si>
  <si>
    <t>mm²</t>
  </si>
  <si>
    <t>module d'élasticité (YOUNG)</t>
  </si>
  <si>
    <t>E</t>
  </si>
  <si>
    <t>Gpa</t>
  </si>
  <si>
    <t>Mpa</t>
  </si>
  <si>
    <t>rappel 1 Mpa = 1 N/mm²   1 M = 10^6  et 1 G = 10^9</t>
  </si>
  <si>
    <t>Calcul de l'élément poutre [1,2]</t>
  </si>
  <si>
    <t>(matrice de rigidité K)</t>
  </si>
  <si>
    <t>A.E/ L</t>
  </si>
  <si>
    <t>longueur de poutre</t>
  </si>
  <si>
    <t>(mm² X N/mm²)/mm</t>
  </si>
  <si>
    <t>N/mm</t>
  </si>
  <si>
    <r>
      <t xml:space="preserve">angle de la poutre </t>
    </r>
    <r>
      <rPr>
        <sz val="11"/>
        <color theme="1"/>
        <rFont val="Calibri"/>
        <family val="2"/>
      </rPr>
      <t>θ</t>
    </r>
  </si>
  <si>
    <t>θ</t>
  </si>
  <si>
    <t>degrés</t>
  </si>
  <si>
    <t>Rad</t>
  </si>
  <si>
    <r>
      <t xml:space="preserve">cos </t>
    </r>
    <r>
      <rPr>
        <sz val="11"/>
        <color theme="1"/>
        <rFont val="Calibri"/>
        <family val="2"/>
      </rPr>
      <t>θ</t>
    </r>
  </si>
  <si>
    <r>
      <t xml:space="preserve">sin </t>
    </r>
    <r>
      <rPr>
        <sz val="11"/>
        <color theme="1"/>
        <rFont val="Calibri"/>
        <family val="2"/>
      </rPr>
      <t>θ</t>
    </r>
  </si>
  <si>
    <r>
      <t xml:space="preserve">Equation aux dimensions    </t>
    </r>
    <r>
      <rPr>
        <sz val="11"/>
        <color rgb="FFFF0000"/>
        <rFont val="Calibri"/>
        <family val="2"/>
        <scheme val="minor"/>
      </rPr>
      <t>N/mm</t>
    </r>
  </si>
  <si>
    <t>Repère de coordonnées</t>
  </si>
  <si>
    <t>X1</t>
  </si>
  <si>
    <t>coordonnées Y</t>
  </si>
  <si>
    <t>Y1</t>
  </si>
  <si>
    <t>mm</t>
  </si>
  <si>
    <t>Ponit 1 coordonnées X</t>
  </si>
  <si>
    <t>Point 2 coordonnées X</t>
  </si>
  <si>
    <t>Point 3 coordonnées X</t>
  </si>
  <si>
    <t>X2</t>
  </si>
  <si>
    <t>Y2</t>
  </si>
  <si>
    <t>X3</t>
  </si>
  <si>
    <t>Y3</t>
  </si>
  <si>
    <t xml:space="preserve">Formulaire </t>
  </si>
  <si>
    <r>
      <t xml:space="preserve">Calcul de cos </t>
    </r>
    <r>
      <rPr>
        <sz val="11"/>
        <color theme="1"/>
        <rFont val="Calibri"/>
        <family val="2"/>
      </rPr>
      <t>θ1</t>
    </r>
  </si>
  <si>
    <t>cos θ1</t>
  </si>
  <si>
    <r>
      <t xml:space="preserve">Calcul de sin </t>
    </r>
    <r>
      <rPr>
        <sz val="11"/>
        <color theme="1"/>
        <rFont val="Calibri"/>
        <family val="2"/>
      </rPr>
      <t>θ1</t>
    </r>
  </si>
  <si>
    <t>sin θ1</t>
  </si>
  <si>
    <r>
      <t xml:space="preserve">Calcul de cos </t>
    </r>
    <r>
      <rPr>
        <sz val="11"/>
        <color theme="1"/>
        <rFont val="Calibri"/>
        <family val="2"/>
      </rPr>
      <t>θ2</t>
    </r>
  </si>
  <si>
    <t>L2² = Y² + x ² L2 = (x² + y²)^0,5</t>
  </si>
  <si>
    <t>L2</t>
  </si>
  <si>
    <t>L1</t>
  </si>
  <si>
    <r>
      <t xml:space="preserve">calcul de sin </t>
    </r>
    <r>
      <rPr>
        <sz val="11"/>
        <color theme="1"/>
        <rFont val="Calibri"/>
        <family val="2"/>
      </rPr>
      <t>θ2</t>
    </r>
  </si>
  <si>
    <t>calcul des composantes de la matrice K</t>
  </si>
  <si>
    <t>Calcul de l'élément poutre [2,3]</t>
  </si>
  <si>
    <t>c²</t>
  </si>
  <si>
    <t>cs</t>
  </si>
  <si>
    <t>sin θ2 = s</t>
  </si>
  <si>
    <t>cos θ2 = c</t>
  </si>
  <si>
    <t>s²</t>
  </si>
  <si>
    <t>Matrice K1 pour   E1 . A1 / L1   x cette matrice</t>
  </si>
  <si>
    <t>Matrice K2 pour   E2 . A2 / L2   x cette matrice</t>
  </si>
  <si>
    <t xml:space="preserve">calcul de l'angle dans le triangle </t>
  </si>
  <si>
    <t>Tan ( point 2)</t>
  </si>
  <si>
    <t>Tan ^-1</t>
  </si>
  <si>
    <t>Degrés</t>
  </si>
  <si>
    <t>sin (angle point 2) = 400 / L2</t>
  </si>
  <si>
    <t>L 2 = 400 / sin (angle point 2)</t>
  </si>
  <si>
    <t>OK</t>
  </si>
  <si>
    <t xml:space="preserve">   U2</t>
  </si>
  <si>
    <t>V2</t>
  </si>
  <si>
    <t>σ1</t>
  </si>
  <si>
    <t>E1/L1</t>
  </si>
  <si>
    <t>c . U2</t>
  </si>
  <si>
    <t>N/mm²</t>
  </si>
  <si>
    <t>s.V2</t>
  </si>
  <si>
    <t>c.U1</t>
  </si>
  <si>
    <t>U1</t>
  </si>
  <si>
    <t>V1</t>
  </si>
  <si>
    <t xml:space="preserve">c </t>
  </si>
  <si>
    <t>s</t>
  </si>
  <si>
    <t>Pour la ferme à deux barres illustrée sur la figure, déterminez le</t>
  </si>
  <si>
    <t>les déplacements nodaux et la contrainte dans chaque élément également</t>
  </si>
  <si>
    <t>trouver une réaction de soutien.</t>
  </si>
  <si>
    <t>avec module d’élasticité Young E = 200GPa.</t>
  </si>
  <si>
    <t>A1</t>
  </si>
  <si>
    <t xml:space="preserve"> sections A1 =1200 mm²</t>
  </si>
  <si>
    <t xml:space="preserve"> sections A2 =1000 mm²</t>
  </si>
  <si>
    <t>Lg1</t>
  </si>
  <si>
    <t>Lg2</t>
  </si>
  <si>
    <t>Calcul de l1</t>
  </si>
  <si>
    <t>l1</t>
  </si>
  <si>
    <t>Calcul de m1</t>
  </si>
  <si>
    <t>m1</t>
  </si>
  <si>
    <t>Calcul de l2</t>
  </si>
  <si>
    <t>Calcul de m2</t>
  </si>
  <si>
    <t>l2</t>
  </si>
  <si>
    <t>m2</t>
  </si>
  <si>
    <r>
      <t xml:space="preserve">Tan </t>
    </r>
    <r>
      <rPr>
        <sz val="11"/>
        <color theme="1"/>
        <rFont val="Calibri"/>
        <family val="2"/>
      </rPr>
      <t>θ = 500/750</t>
    </r>
  </si>
  <si>
    <r>
      <t>Tan^-1(</t>
    </r>
    <r>
      <rPr>
        <sz val="11"/>
        <color theme="1"/>
        <rFont val="Calibri"/>
        <family val="2"/>
      </rPr>
      <t>θ)</t>
    </r>
  </si>
  <si>
    <r>
      <t xml:space="preserve">angle de la poutre [1,2] </t>
    </r>
    <r>
      <rPr>
        <b/>
        <u/>
        <sz val="11"/>
        <color theme="1"/>
        <rFont val="Calibri"/>
        <family val="2"/>
      </rPr>
      <t>θ</t>
    </r>
  </si>
  <si>
    <t>composants de la matrice Kt</t>
  </si>
  <si>
    <t xml:space="preserve">paramètre c        </t>
  </si>
  <si>
    <t xml:space="preserve">   cos θ</t>
  </si>
  <si>
    <t xml:space="preserve">paramètre s          </t>
  </si>
  <si>
    <t xml:space="preserve">   sin θ</t>
  </si>
  <si>
    <t>c.s</t>
  </si>
  <si>
    <t>c² . (AE/lg1)</t>
  </si>
  <si>
    <t>A.E/ Lg1</t>
  </si>
  <si>
    <t>c.s .(AE/lg1)</t>
  </si>
  <si>
    <t>s² .(AE/lg1)</t>
  </si>
  <si>
    <t>Ecriture matrice K1</t>
  </si>
  <si>
    <t>A2</t>
  </si>
  <si>
    <t>A.E/ Lg2</t>
  </si>
  <si>
    <t>c² . (AE/lg2)</t>
  </si>
  <si>
    <r>
      <t xml:space="preserve">angle de la poutre [2,3] </t>
    </r>
    <r>
      <rPr>
        <b/>
        <u/>
        <sz val="11"/>
        <color theme="1"/>
        <rFont val="Calibri"/>
        <family val="2"/>
      </rPr>
      <t>θ2</t>
    </r>
  </si>
  <si>
    <t>c.s .(AE/lg2)</t>
  </si>
  <si>
    <t>s² .(AE/lg2)</t>
  </si>
  <si>
    <t>Ecriture matrice K2</t>
  </si>
  <si>
    <t>sous la forme 6x6</t>
  </si>
  <si>
    <t>K1 + K2</t>
  </si>
  <si>
    <t>CTRL + shift + enter</t>
  </si>
  <si>
    <t>q3</t>
  </si>
  <si>
    <t>q4</t>
  </si>
  <si>
    <t>conditions initiales de la structure</t>
  </si>
  <si>
    <t>RDM7 Le mans</t>
  </si>
  <si>
    <t>Section de 1000 mm²</t>
  </si>
  <si>
    <t>sachant que  S = pi . R²</t>
  </si>
  <si>
    <t>R = (s/PI)^0,5</t>
  </si>
  <si>
    <t xml:space="preserve"> Aire A2</t>
  </si>
  <si>
    <t>r</t>
  </si>
  <si>
    <t>validation</t>
  </si>
  <si>
    <t>Section de 1200 mm²</t>
  </si>
  <si>
    <t>d</t>
  </si>
  <si>
    <t>| Déplacements nodaux [ mm, rad ] |</t>
  </si>
  <si>
    <t>+---------------------------------+</t>
  </si>
  <si>
    <t>Noeud     dx         dy        rotz</t>
  </si>
  <si>
    <t xml:space="preserve">  1  0.000E+000  0.000E+000  0.000E+000</t>
  </si>
  <si>
    <t xml:space="preserve">  2  2.910E-001 -1.047E+000 -1.883E-003</t>
  </si>
  <si>
    <t xml:space="preserve">  3  0.000E+000  0.000E+000  0.000E+000</t>
  </si>
  <si>
    <t>Déplacement maximal sur x = 2.910E-001 mm [ Noeud 2 ]</t>
  </si>
  <si>
    <t>Déplacement maximal sur y = 1.047E+000 mm [ Noeud 2 ]</t>
  </si>
  <si>
    <t>Déplacement maximal = 1.087E+000 mm [ Noeud 2 ]</t>
  </si>
  <si>
    <t>+-----------------------------------+</t>
  </si>
  <si>
    <t>| Action(s) de liaison [ N   N.mm ] |</t>
  </si>
  <si>
    <t>Noeud   1  -   Rx =     74662.2   Ry =     49857.1   Mz =     78306.7</t>
  </si>
  <si>
    <t>Noeud   3  -   Rx =    -74662.2   Ry =       142.9   Mz =     90572.1</t>
  </si>
  <si>
    <t>Somme des actions de liaison :</t>
  </si>
  <si>
    <t xml:space="preserve">  Rx =         0.0 N</t>
  </si>
  <si>
    <t xml:space="preserve">  Ry =     50000.0 N</t>
  </si>
  <si>
    <t>Valeurs RDM7 section Eq</t>
  </si>
  <si>
    <t>2.910*10^-1</t>
  </si>
  <si>
    <t>1.047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</si>
</sst>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8" formatCode="0.000E+00"/>
    <numFmt numFmtId="169" formatCode="0.000"/>
  </numFmts>
  <fonts count="17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u/>
      <sz val="11"/>
      <color theme="1"/>
      <name val="Arial Narrow"/>
      <family val="2"/>
    </font>
    <font>
      <i/>
      <u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i/>
      <u/>
      <sz val="11"/>
      <color rgb="FFFF0000"/>
      <name val="Calibri"/>
      <family val="2"/>
      <scheme val="minor"/>
    </font>
    <font>
      <b/>
      <sz val="11"/>
      <color theme="9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color theme="1"/>
      <name val="Arial Unicode MS"/>
    </font>
    <font>
      <b/>
      <i/>
      <sz val="11"/>
      <color theme="9"/>
      <name val="Calibri"/>
      <family val="2"/>
      <scheme val="minor"/>
    </font>
    <font>
      <b/>
      <u/>
      <sz val="11"/>
      <color theme="1"/>
      <name val="Calibri"/>
      <family val="2"/>
    </font>
    <font>
      <b/>
      <i/>
      <u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center"/>
    </xf>
    <xf numFmtId="0" fontId="11" fillId="0" borderId="0" xfId="0" applyFont="1"/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2" fillId="0" borderId="0" xfId="0" applyFont="1" applyAlignment="1">
      <alignment horizontal="right"/>
    </xf>
    <xf numFmtId="0" fontId="14" fillId="0" borderId="0" xfId="0" applyFont="1"/>
    <xf numFmtId="168" fontId="0" fillId="0" borderId="0" xfId="0" applyNumberFormat="1"/>
    <xf numFmtId="0" fontId="6" fillId="3" borderId="0" xfId="0" applyFont="1" applyFill="1" applyAlignment="1">
      <alignment horizontal="center"/>
    </xf>
    <xf numFmtId="11" fontId="0" fillId="0" borderId="0" xfId="0" applyNumberFormat="1"/>
    <xf numFmtId="169" fontId="0" fillId="3" borderId="0" xfId="0" applyNumberFormat="1" applyFill="1" applyAlignment="1">
      <alignment horizontal="center"/>
    </xf>
    <xf numFmtId="0" fontId="6" fillId="2" borderId="0" xfId="0" applyFont="1" applyFill="1" applyAlignment="1">
      <alignment horizontal="center"/>
    </xf>
    <xf numFmtId="169" fontId="0" fillId="4" borderId="0" xfId="0" applyNumberFormat="1" applyFill="1"/>
    <xf numFmtId="0" fontId="0" fillId="4" borderId="0" xfId="0" applyFill="1"/>
    <xf numFmtId="0" fontId="2" fillId="0" borderId="0" xfId="0" applyFont="1"/>
    <xf numFmtId="0" fontId="16" fillId="0" borderId="0" xfId="0" applyFont="1" applyAlignment="1">
      <alignment horizontal="center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center" wrapText="1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7.png"/><Relationship Id="rId1" Type="http://schemas.openxmlformats.org/officeDocument/2006/relationships/image" Target="../media/image6.png"/><Relationship Id="rId6" Type="http://schemas.openxmlformats.org/officeDocument/2006/relationships/image" Target="../media/image10.png"/><Relationship Id="rId5" Type="http://schemas.openxmlformats.org/officeDocument/2006/relationships/image" Target="../media/image9.png"/><Relationship Id="rId4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809625</xdr:colOff>
      <xdr:row>10</xdr:row>
      <xdr:rowOff>0</xdr:rowOff>
    </xdr:from>
    <xdr:to>
      <xdr:col>0</xdr:col>
      <xdr:colOff>3654051</xdr:colOff>
      <xdr:row>20</xdr:row>
      <xdr:rowOff>47154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9625" y="1962150"/>
          <a:ext cx="2844426" cy="1952154"/>
        </a:xfrm>
        <a:prstGeom prst="rect">
          <a:avLst/>
        </a:prstGeom>
      </xdr:spPr>
    </xdr:pic>
    <xdr:clientData/>
  </xdr:twoCellAnchor>
  <xdr:twoCellAnchor editAs="oneCell">
    <xdr:from>
      <xdr:col>14</xdr:col>
      <xdr:colOff>118266</xdr:colOff>
      <xdr:row>8</xdr:row>
      <xdr:rowOff>133350</xdr:rowOff>
    </xdr:from>
    <xdr:to>
      <xdr:col>22</xdr:col>
      <xdr:colOff>399051</xdr:colOff>
      <xdr:row>28</xdr:row>
      <xdr:rowOff>46905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8349116" y="1733550"/>
          <a:ext cx="5157585" cy="3723555"/>
        </a:xfrm>
        <a:prstGeom prst="rect">
          <a:avLst/>
        </a:prstGeom>
      </xdr:spPr>
    </xdr:pic>
    <xdr:clientData/>
  </xdr:twoCellAnchor>
  <xdr:twoCellAnchor editAs="oneCell">
    <xdr:from>
      <xdr:col>7</xdr:col>
      <xdr:colOff>152400</xdr:colOff>
      <xdr:row>2</xdr:row>
      <xdr:rowOff>123825</xdr:rowOff>
    </xdr:from>
    <xdr:to>
      <xdr:col>15</xdr:col>
      <xdr:colOff>431165</xdr:colOff>
      <xdr:row>22</xdr:row>
      <xdr:rowOff>66040</xdr:rowOff>
    </xdr:to>
    <xdr:pic>
      <xdr:nvPicPr>
        <xdr:cNvPr id="4" name="Picture 3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0" y="504825"/>
          <a:ext cx="5365115" cy="382841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9</xdr:col>
      <xdr:colOff>114300</xdr:colOff>
      <xdr:row>31</xdr:row>
      <xdr:rowOff>9525</xdr:rowOff>
    </xdr:from>
    <xdr:to>
      <xdr:col>17</xdr:col>
      <xdr:colOff>602615</xdr:colOff>
      <xdr:row>51</xdr:row>
      <xdr:rowOff>27940</xdr:rowOff>
    </xdr:to>
    <xdr:pic>
      <xdr:nvPicPr>
        <xdr:cNvPr id="6" name="Picture 5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87325" y="5991225"/>
          <a:ext cx="5365115" cy="382841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9</xdr:col>
      <xdr:colOff>247650</xdr:colOff>
      <xdr:row>78</xdr:row>
      <xdr:rowOff>142875</xdr:rowOff>
    </xdr:from>
    <xdr:to>
      <xdr:col>14</xdr:col>
      <xdr:colOff>219075</xdr:colOff>
      <xdr:row>91</xdr:row>
      <xdr:rowOff>161925</xdr:rowOff>
    </xdr:to>
    <xdr:pic>
      <xdr:nvPicPr>
        <xdr:cNvPr id="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15078075"/>
          <a:ext cx="3019425" cy="2495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28</xdr:row>
      <xdr:rowOff>76200</xdr:rowOff>
    </xdr:from>
    <xdr:to>
      <xdr:col>0</xdr:col>
      <xdr:colOff>5941298</xdr:colOff>
      <xdr:row>48</xdr:row>
      <xdr:rowOff>46619</xdr:rowOff>
    </xdr:to>
    <xdr:pic>
      <xdr:nvPicPr>
        <xdr:cNvPr id="14" name="Picture 13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5486400"/>
          <a:ext cx="5941298" cy="37804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561975</xdr:colOff>
      <xdr:row>10</xdr:row>
      <xdr:rowOff>123825</xdr:rowOff>
    </xdr:from>
    <xdr:to>
      <xdr:col>0</xdr:col>
      <xdr:colOff>3710305</xdr:colOff>
      <xdr:row>21</xdr:row>
      <xdr:rowOff>158115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975" y="2085975"/>
          <a:ext cx="3148330" cy="212979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514350</xdr:colOff>
      <xdr:row>23</xdr:row>
      <xdr:rowOff>57150</xdr:rowOff>
    </xdr:from>
    <xdr:to>
      <xdr:col>0</xdr:col>
      <xdr:colOff>3654425</xdr:colOff>
      <xdr:row>33</xdr:row>
      <xdr:rowOff>41275</xdr:rowOff>
    </xdr:to>
    <xdr:pic>
      <xdr:nvPicPr>
        <xdr:cNvPr id="4" name="Picture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4495800"/>
          <a:ext cx="3140075" cy="18891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190500</xdr:colOff>
      <xdr:row>8</xdr:row>
      <xdr:rowOff>142875</xdr:rowOff>
    </xdr:from>
    <xdr:to>
      <xdr:col>8</xdr:col>
      <xdr:colOff>5555615</xdr:colOff>
      <xdr:row>28</xdr:row>
      <xdr:rowOff>161290</xdr:rowOff>
    </xdr:to>
    <xdr:pic>
      <xdr:nvPicPr>
        <xdr:cNvPr id="5" name="Picture 4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82350" y="1724025"/>
          <a:ext cx="5365115" cy="382841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238125</xdr:colOff>
      <xdr:row>30</xdr:row>
      <xdr:rowOff>152400</xdr:rowOff>
    </xdr:from>
    <xdr:to>
      <xdr:col>8</xdr:col>
      <xdr:colOff>5991225</xdr:colOff>
      <xdr:row>46</xdr:row>
      <xdr:rowOff>180975</xdr:rowOff>
    </xdr:to>
    <xdr:pic>
      <xdr:nvPicPr>
        <xdr:cNvPr id="7" name="Picture 6"/>
        <xdr:cNvPicPr/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34775" y="5924550"/>
          <a:ext cx="5753100" cy="30956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228600</xdr:colOff>
      <xdr:row>50</xdr:row>
      <xdr:rowOff>85725</xdr:rowOff>
    </xdr:from>
    <xdr:to>
      <xdr:col>8</xdr:col>
      <xdr:colOff>5915025</xdr:colOff>
      <xdr:row>67</xdr:row>
      <xdr:rowOff>180975</xdr:rowOff>
    </xdr:to>
    <xdr:pic>
      <xdr:nvPicPr>
        <xdr:cNvPr id="8" name="Picture 7"/>
        <xdr:cNvPicPr/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25250" y="9667875"/>
          <a:ext cx="5686425" cy="33337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990600</xdr:colOff>
      <xdr:row>44</xdr:row>
      <xdr:rowOff>133350</xdr:rowOff>
    </xdr:from>
    <xdr:to>
      <xdr:col>0</xdr:col>
      <xdr:colOff>3895725</xdr:colOff>
      <xdr:row>51</xdr:row>
      <xdr:rowOff>152400</xdr:rowOff>
    </xdr:to>
    <xdr:pic>
      <xdr:nvPicPr>
        <xdr:cNvPr id="9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8572500"/>
          <a:ext cx="2905125" cy="1390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4"/>
  <sheetViews>
    <sheetView tabSelected="1" workbookViewId="0">
      <selection activeCell="I101" sqref="I101"/>
    </sheetView>
  </sheetViews>
  <sheetFormatPr defaultRowHeight="15"/>
  <cols>
    <col min="1" max="1" width="90.7109375" customWidth="1"/>
    <col min="2" max="2" width="45.7109375" customWidth="1"/>
    <col min="3" max="3" width="12" customWidth="1"/>
    <col min="6" max="6" width="9.5703125" bestFit="1" customWidth="1"/>
    <col min="8" max="8" width="9" customWidth="1"/>
    <col min="9" max="9" width="12.42578125" customWidth="1"/>
  </cols>
  <sheetData>
    <row r="1" spans="1:7">
      <c r="B1" s="16" t="s">
        <v>4</v>
      </c>
      <c r="C1" s="3"/>
      <c r="E1" s="4" t="s">
        <v>5</v>
      </c>
      <c r="F1" s="3" t="s">
        <v>6</v>
      </c>
    </row>
    <row r="2" spans="1:7">
      <c r="C2" s="3"/>
      <c r="D2" s="3"/>
      <c r="E2" s="3"/>
      <c r="F2" s="3"/>
    </row>
    <row r="3" spans="1:7" ht="16.5">
      <c r="A3" s="2" t="s">
        <v>0</v>
      </c>
      <c r="B3" s="10" t="s">
        <v>7</v>
      </c>
      <c r="C3" s="3" t="s">
        <v>82</v>
      </c>
      <c r="D3" s="3">
        <v>1200</v>
      </c>
      <c r="E3" s="3" t="s">
        <v>9</v>
      </c>
      <c r="F3" s="3"/>
    </row>
    <row r="4" spans="1:7" ht="16.5">
      <c r="A4" s="1" t="s">
        <v>83</v>
      </c>
      <c r="B4" s="10" t="s">
        <v>10</v>
      </c>
      <c r="C4" s="3" t="s">
        <v>11</v>
      </c>
      <c r="D4" s="3">
        <v>200</v>
      </c>
      <c r="E4" s="3" t="s">
        <v>12</v>
      </c>
      <c r="F4" s="3">
        <f>D4*1000</f>
        <v>200000</v>
      </c>
      <c r="G4" s="3" t="s">
        <v>13</v>
      </c>
    </row>
    <row r="5" spans="1:7" ht="16.5">
      <c r="A5" s="1" t="s">
        <v>84</v>
      </c>
      <c r="B5" s="10" t="s">
        <v>7</v>
      </c>
      <c r="C5" s="3" t="s">
        <v>109</v>
      </c>
      <c r="D5" s="3">
        <v>1000</v>
      </c>
      <c r="E5" s="3" t="s">
        <v>9</v>
      </c>
    </row>
    <row r="6" spans="1:7" ht="16.5">
      <c r="A6" s="1" t="s">
        <v>81</v>
      </c>
      <c r="B6" s="10" t="s">
        <v>33</v>
      </c>
      <c r="C6" s="3" t="s">
        <v>29</v>
      </c>
      <c r="D6" s="3">
        <v>0</v>
      </c>
      <c r="E6" s="3" t="s">
        <v>32</v>
      </c>
    </row>
    <row r="7" spans="1:7">
      <c r="B7" s="10" t="s">
        <v>30</v>
      </c>
      <c r="C7" s="3" t="s">
        <v>31</v>
      </c>
      <c r="D7" s="3">
        <v>0</v>
      </c>
      <c r="E7" s="3" t="s">
        <v>32</v>
      </c>
    </row>
    <row r="8" spans="1:7">
      <c r="A8" t="s">
        <v>3</v>
      </c>
      <c r="B8" s="10" t="s">
        <v>34</v>
      </c>
      <c r="C8" s="3" t="s">
        <v>36</v>
      </c>
      <c r="D8" s="3">
        <v>750</v>
      </c>
      <c r="E8" s="3" t="s">
        <v>32</v>
      </c>
    </row>
    <row r="9" spans="1:7">
      <c r="B9" s="10" t="s">
        <v>30</v>
      </c>
      <c r="C9" s="3" t="s">
        <v>37</v>
      </c>
      <c r="D9" s="3">
        <v>500</v>
      </c>
      <c r="E9" s="3" t="s">
        <v>32</v>
      </c>
      <c r="F9" s="3"/>
    </row>
    <row r="10" spans="1:7">
      <c r="B10" s="10" t="s">
        <v>35</v>
      </c>
      <c r="C10" s="3" t="s">
        <v>38</v>
      </c>
      <c r="D10" s="3">
        <v>0</v>
      </c>
      <c r="E10" s="3" t="s">
        <v>32</v>
      </c>
      <c r="F10" s="3"/>
    </row>
    <row r="11" spans="1:7">
      <c r="B11" s="10" t="s">
        <v>30</v>
      </c>
      <c r="C11" s="3" t="s">
        <v>39</v>
      </c>
      <c r="D11" s="3">
        <v>500</v>
      </c>
      <c r="E11" s="3" t="s">
        <v>32</v>
      </c>
    </row>
    <row r="13" spans="1:7">
      <c r="B13" s="10" t="s">
        <v>18</v>
      </c>
      <c r="C13" s="3" t="s">
        <v>85</v>
      </c>
      <c r="D13" s="18">
        <f>((D8-D6)^2+(D9-D7)^2)^0.5</f>
        <v>901.38781886599736</v>
      </c>
      <c r="E13" s="3" t="s">
        <v>32</v>
      </c>
    </row>
    <row r="14" spans="1:7">
      <c r="B14" s="10" t="s">
        <v>18</v>
      </c>
      <c r="C14" s="3" t="s">
        <v>86</v>
      </c>
      <c r="D14" s="3">
        <v>750</v>
      </c>
      <c r="E14" s="3" t="s">
        <v>32</v>
      </c>
    </row>
    <row r="16" spans="1:7">
      <c r="B16" s="10" t="s">
        <v>87</v>
      </c>
      <c r="C16" s="3" t="s">
        <v>88</v>
      </c>
      <c r="D16">
        <f>(D8-D6)/D13</f>
        <v>0.83205029433784361</v>
      </c>
    </row>
    <row r="17" spans="1:7">
      <c r="B17" s="10" t="s">
        <v>89</v>
      </c>
      <c r="C17" s="3" t="s">
        <v>90</v>
      </c>
      <c r="D17">
        <f>(D9-D7)/D13</f>
        <v>0.55470019622522915</v>
      </c>
    </row>
    <row r="19" spans="1:7">
      <c r="B19" s="10" t="s">
        <v>91</v>
      </c>
      <c r="C19" s="3" t="s">
        <v>93</v>
      </c>
      <c r="D19">
        <f>(D10-D8)/D14</f>
        <v>-1</v>
      </c>
    </row>
    <row r="20" spans="1:7">
      <c r="B20" s="10" t="s">
        <v>92</v>
      </c>
      <c r="C20" s="3" t="s">
        <v>94</v>
      </c>
      <c r="D20">
        <f>(D11-D7)/D14</f>
        <v>0.66666666666666663</v>
      </c>
    </row>
    <row r="22" spans="1:7">
      <c r="B22" s="10" t="s">
        <v>15</v>
      </c>
      <c r="C22" s="3"/>
      <c r="D22" s="3"/>
      <c r="E22" s="3"/>
    </row>
    <row r="23" spans="1:7">
      <c r="A23" s="17" t="s">
        <v>78</v>
      </c>
      <c r="B23" s="11" t="s">
        <v>16</v>
      </c>
      <c r="C23" s="3"/>
      <c r="D23" s="3"/>
      <c r="E23" s="3"/>
    </row>
    <row r="24" spans="1:7">
      <c r="A24" s="17" t="s">
        <v>79</v>
      </c>
      <c r="B24" s="10" t="s">
        <v>19</v>
      </c>
      <c r="C24" s="3" t="s">
        <v>105</v>
      </c>
      <c r="D24" s="8">
        <f>(D3*F4)/D13</f>
        <v>266256.09418810997</v>
      </c>
      <c r="E24" s="3" t="s">
        <v>20</v>
      </c>
    </row>
    <row r="25" spans="1:7">
      <c r="A25" s="17" t="s">
        <v>80</v>
      </c>
      <c r="B25" s="10" t="s">
        <v>27</v>
      </c>
    </row>
    <row r="27" spans="1:7">
      <c r="B27" s="19" t="s">
        <v>97</v>
      </c>
      <c r="C27" s="9"/>
      <c r="D27" s="3"/>
      <c r="F27" s="3"/>
    </row>
    <row r="28" spans="1:7">
      <c r="A28" s="17" t="s">
        <v>122</v>
      </c>
      <c r="B28" s="10" t="s">
        <v>95</v>
      </c>
      <c r="C28" t="s">
        <v>96</v>
      </c>
      <c r="D28">
        <f>ATAN(D9/D8)</f>
        <v>0.5880026035475675</v>
      </c>
      <c r="E28" s="3" t="s">
        <v>24</v>
      </c>
      <c r="F28" s="20">
        <f>DEGREES(D28)</f>
        <v>33.690067525979785</v>
      </c>
      <c r="G28" s="3" t="s">
        <v>23</v>
      </c>
    </row>
    <row r="29" spans="1:7">
      <c r="B29" s="10"/>
    </row>
    <row r="30" spans="1:7">
      <c r="B30" s="10" t="s">
        <v>99</v>
      </c>
      <c r="C30" t="s">
        <v>100</v>
      </c>
      <c r="D30">
        <f>(D8-D6)/D13</f>
        <v>0.83205029433784361</v>
      </c>
      <c r="F30" s="3"/>
    </row>
    <row r="31" spans="1:7">
      <c r="B31" s="10" t="s">
        <v>101</v>
      </c>
      <c r="C31" t="s">
        <v>102</v>
      </c>
      <c r="D31">
        <f>(D9-D7)/D13</f>
        <v>0.55470019622522915</v>
      </c>
      <c r="F31" s="3"/>
    </row>
    <row r="32" spans="1:7">
      <c r="C32" s="3"/>
      <c r="D32" s="3"/>
      <c r="E32" s="3"/>
      <c r="F32" s="3"/>
    </row>
    <row r="33" spans="2:8">
      <c r="B33" s="19" t="s">
        <v>98</v>
      </c>
      <c r="C33" s="3"/>
      <c r="D33" s="3"/>
      <c r="E33" s="3"/>
      <c r="F33" s="3"/>
    </row>
    <row r="34" spans="2:8">
      <c r="C34" s="3"/>
      <c r="D34" s="3"/>
      <c r="E34" s="3"/>
      <c r="F34" s="3"/>
    </row>
    <row r="35" spans="2:8">
      <c r="C35" s="3" t="s">
        <v>52</v>
      </c>
      <c r="D35" s="3">
        <f>D30^2</f>
        <v>0.69230769230769218</v>
      </c>
    </row>
    <row r="36" spans="2:8">
      <c r="C36" s="3" t="s">
        <v>103</v>
      </c>
      <c r="D36" s="3">
        <f>D30*D31</f>
        <v>0.46153846153846151</v>
      </c>
    </row>
    <row r="37" spans="2:8">
      <c r="C37" s="3" t="s">
        <v>56</v>
      </c>
      <c r="D37" s="3">
        <f>D31^2</f>
        <v>0.30769230769230771</v>
      </c>
    </row>
    <row r="39" spans="2:8">
      <c r="C39" s="3" t="s">
        <v>104</v>
      </c>
      <c r="D39" s="3">
        <f>D35*D24</f>
        <v>184331.14213022994</v>
      </c>
      <c r="E39" s="20" t="s">
        <v>65</v>
      </c>
      <c r="F39" s="21">
        <f>D39</f>
        <v>184331.14213022994</v>
      </c>
    </row>
    <row r="40" spans="2:8">
      <c r="C40" s="3" t="s">
        <v>106</v>
      </c>
      <c r="D40" s="3">
        <f>D36*D24</f>
        <v>122887.42808681999</v>
      </c>
      <c r="E40" s="20" t="s">
        <v>65</v>
      </c>
      <c r="F40" s="21">
        <f t="shared" ref="F40:F41" si="0">D40</f>
        <v>122887.42808681999</v>
      </c>
    </row>
    <row r="41" spans="2:8">
      <c r="C41" s="3" t="s">
        <v>107</v>
      </c>
      <c r="D41">
        <f>D37*D24</f>
        <v>81924.95205788</v>
      </c>
      <c r="E41" s="20" t="s">
        <v>65</v>
      </c>
      <c r="F41" s="21">
        <f t="shared" si="0"/>
        <v>81924.95205788</v>
      </c>
    </row>
    <row r="43" spans="2:8">
      <c r="B43" s="22" t="s">
        <v>108</v>
      </c>
    </row>
    <row r="44" spans="2:8">
      <c r="B44" s="6" t="s">
        <v>116</v>
      </c>
      <c r="C44" s="24">
        <f>D39</f>
        <v>184331.14213022994</v>
      </c>
      <c r="D44" s="8">
        <f>D40</f>
        <v>122887.42808681999</v>
      </c>
      <c r="E44" s="8">
        <f>-D39</f>
        <v>-184331.14213022994</v>
      </c>
      <c r="F44" s="8">
        <f>-D40</f>
        <v>-122887.42808681999</v>
      </c>
      <c r="G44" s="8">
        <v>0</v>
      </c>
      <c r="H44" s="8">
        <v>0</v>
      </c>
    </row>
    <row r="45" spans="2:8">
      <c r="C45" s="8">
        <f>D40</f>
        <v>122887.42808681999</v>
      </c>
      <c r="D45" s="8">
        <f>D41</f>
        <v>81924.95205788</v>
      </c>
      <c r="E45" s="8">
        <f>-C45</f>
        <v>-122887.42808681999</v>
      </c>
      <c r="F45" s="8">
        <f>-D41</f>
        <v>-81924.95205788</v>
      </c>
      <c r="G45" s="8">
        <v>0</v>
      </c>
      <c r="H45" s="8">
        <v>0</v>
      </c>
    </row>
    <row r="46" spans="2:8">
      <c r="C46" s="24">
        <f>-C44</f>
        <v>-184331.14213022994</v>
      </c>
      <c r="D46" s="8">
        <f>-D40</f>
        <v>-122887.42808681999</v>
      </c>
      <c r="E46" s="8">
        <f>D39</f>
        <v>184331.14213022994</v>
      </c>
      <c r="F46" s="8">
        <f>D40</f>
        <v>122887.42808681999</v>
      </c>
      <c r="G46" s="8">
        <v>0</v>
      </c>
      <c r="H46" s="8">
        <v>0</v>
      </c>
    </row>
    <row r="47" spans="2:8">
      <c r="C47" s="8">
        <f>-D40</f>
        <v>-122887.42808681999</v>
      </c>
      <c r="D47" s="8">
        <f>-D41</f>
        <v>-81924.95205788</v>
      </c>
      <c r="E47" s="8">
        <f>D40</f>
        <v>122887.42808681999</v>
      </c>
      <c r="F47" s="8">
        <f>D41</f>
        <v>81924.95205788</v>
      </c>
      <c r="G47" s="8">
        <v>0</v>
      </c>
      <c r="H47" s="8">
        <v>0</v>
      </c>
    </row>
    <row r="48" spans="2:8">
      <c r="C48" s="8">
        <v>0</v>
      </c>
      <c r="D48" s="8">
        <v>0</v>
      </c>
      <c r="E48" s="8">
        <v>0</v>
      </c>
      <c r="F48" s="8">
        <v>0</v>
      </c>
      <c r="G48" s="8">
        <v>0</v>
      </c>
      <c r="H48" s="8">
        <v>0</v>
      </c>
    </row>
    <row r="49" spans="1:8">
      <c r="C49" s="8">
        <v>0</v>
      </c>
      <c r="D49" s="8">
        <v>0</v>
      </c>
      <c r="E49" s="8">
        <v>0</v>
      </c>
      <c r="F49" s="8">
        <v>0</v>
      </c>
      <c r="G49" s="8">
        <v>0</v>
      </c>
      <c r="H49" s="8">
        <v>0</v>
      </c>
    </row>
    <row r="50" spans="1:8">
      <c r="A50" t="s">
        <v>131</v>
      </c>
    </row>
    <row r="51" spans="1:8">
      <c r="A51" t="s">
        <v>132</v>
      </c>
    </row>
    <row r="53" spans="1:8">
      <c r="A53" t="s">
        <v>133</v>
      </c>
    </row>
    <row r="55" spans="1:8">
      <c r="A55" t="s">
        <v>134</v>
      </c>
    </row>
    <row r="56" spans="1:8">
      <c r="A56" t="s">
        <v>135</v>
      </c>
      <c r="B56" s="10" t="s">
        <v>15</v>
      </c>
      <c r="C56" s="3"/>
      <c r="D56" s="3"/>
      <c r="E56" s="3"/>
    </row>
    <row r="57" spans="1:8">
      <c r="A57" t="s">
        <v>136</v>
      </c>
      <c r="B57" s="11" t="s">
        <v>16</v>
      </c>
      <c r="C57" s="3"/>
      <c r="D57" s="3"/>
      <c r="E57" s="3"/>
    </row>
    <row r="58" spans="1:8">
      <c r="B58" s="10" t="s">
        <v>19</v>
      </c>
      <c r="C58" s="3" t="s">
        <v>110</v>
      </c>
      <c r="D58" s="8">
        <f>(D5*F4)/D14</f>
        <v>266666.66666666669</v>
      </c>
      <c r="E58" s="3" t="s">
        <v>20</v>
      </c>
    </row>
    <row r="59" spans="1:8">
      <c r="A59" t="s">
        <v>137</v>
      </c>
    </row>
    <row r="60" spans="1:8">
      <c r="A60" t="s">
        <v>138</v>
      </c>
      <c r="B60" s="19" t="s">
        <v>98</v>
      </c>
      <c r="C60" s="3"/>
      <c r="D60" s="3"/>
    </row>
    <row r="61" spans="1:8">
      <c r="A61" t="s">
        <v>139</v>
      </c>
      <c r="C61" s="3"/>
      <c r="D61" s="3"/>
    </row>
    <row r="62" spans="1:8">
      <c r="B62" s="19" t="s">
        <v>112</v>
      </c>
      <c r="C62" s="3"/>
      <c r="D62" s="3"/>
      <c r="E62" s="3"/>
      <c r="F62" s="3"/>
    </row>
    <row r="63" spans="1:8">
      <c r="A63" t="s">
        <v>140</v>
      </c>
      <c r="C63" s="3"/>
      <c r="D63" s="3"/>
      <c r="E63" s="3"/>
      <c r="F63" s="3"/>
    </row>
    <row r="64" spans="1:8">
      <c r="A64" t="s">
        <v>141</v>
      </c>
      <c r="B64" s="10" t="s">
        <v>99</v>
      </c>
      <c r="C64" t="s">
        <v>100</v>
      </c>
      <c r="D64">
        <f>(D10-D8)/D14</f>
        <v>-1</v>
      </c>
      <c r="E64" s="3"/>
      <c r="F64" s="3"/>
    </row>
    <row r="65" spans="1:6">
      <c r="A65" t="s">
        <v>140</v>
      </c>
      <c r="B65" s="10" t="s">
        <v>101</v>
      </c>
      <c r="C65" t="s">
        <v>102</v>
      </c>
      <c r="D65">
        <f>(D11-D9)/D14</f>
        <v>0</v>
      </c>
    </row>
    <row r="67" spans="1:6">
      <c r="A67" t="s">
        <v>142</v>
      </c>
      <c r="C67" s="3" t="s">
        <v>52</v>
      </c>
      <c r="D67">
        <f>D64^2</f>
        <v>1</v>
      </c>
    </row>
    <row r="68" spans="1:6">
      <c r="A68" t="s">
        <v>143</v>
      </c>
      <c r="C68" s="3" t="s">
        <v>103</v>
      </c>
      <c r="D68">
        <f>D64*D65</f>
        <v>0</v>
      </c>
    </row>
    <row r="69" spans="1:6">
      <c r="C69" s="3" t="s">
        <v>56</v>
      </c>
      <c r="D69">
        <f>D65^2</f>
        <v>0</v>
      </c>
    </row>
    <row r="70" spans="1:6">
      <c r="A70" t="s">
        <v>144</v>
      </c>
    </row>
    <row r="71" spans="1:6">
      <c r="C71" s="3" t="s">
        <v>111</v>
      </c>
      <c r="D71">
        <f>D67*D58</f>
        <v>266666.66666666669</v>
      </c>
      <c r="E71" s="20" t="s">
        <v>65</v>
      </c>
      <c r="F71" s="23">
        <f>D71</f>
        <v>266666.66666666669</v>
      </c>
    </row>
    <row r="72" spans="1:6">
      <c r="A72" t="s">
        <v>145</v>
      </c>
      <c r="C72" s="3" t="s">
        <v>113</v>
      </c>
      <c r="D72">
        <f>D68*D58</f>
        <v>0</v>
      </c>
    </row>
    <row r="73" spans="1:6">
      <c r="A73" t="s">
        <v>146</v>
      </c>
      <c r="C73" s="3" t="s">
        <v>114</v>
      </c>
      <c r="D73">
        <f>D69*D58</f>
        <v>0</v>
      </c>
    </row>
    <row r="75" spans="1:6">
      <c r="B75" s="25" t="s">
        <v>115</v>
      </c>
    </row>
    <row r="76" spans="1:6">
      <c r="C76">
        <f>D71</f>
        <v>266666.66666666669</v>
      </c>
      <c r="D76">
        <f>D72</f>
        <v>0</v>
      </c>
      <c r="E76">
        <f>-D71</f>
        <v>-266666.66666666669</v>
      </c>
      <c r="F76">
        <f>-D72</f>
        <v>0</v>
      </c>
    </row>
    <row r="77" spans="1:6">
      <c r="C77">
        <f>D72</f>
        <v>0</v>
      </c>
      <c r="D77">
        <f>D73</f>
        <v>0</v>
      </c>
      <c r="E77">
        <f>-D72</f>
        <v>0</v>
      </c>
      <c r="F77">
        <f>-D73</f>
        <v>0</v>
      </c>
    </row>
    <row r="78" spans="1:6">
      <c r="C78">
        <f>-D71</f>
        <v>-266666.66666666669</v>
      </c>
      <c r="D78">
        <f>-D72</f>
        <v>0</v>
      </c>
      <c r="E78">
        <f>D71</f>
        <v>266666.66666666669</v>
      </c>
      <c r="F78">
        <f>D72</f>
        <v>0</v>
      </c>
    </row>
    <row r="79" spans="1:6">
      <c r="C79">
        <f>-D72</f>
        <v>0</v>
      </c>
      <c r="D79">
        <f>-D73</f>
        <v>0</v>
      </c>
      <c r="E79">
        <f>D72</f>
        <v>0</v>
      </c>
      <c r="F79">
        <f>D69</f>
        <v>0</v>
      </c>
    </row>
    <row r="81" spans="2:8">
      <c r="B81" s="25" t="s">
        <v>115</v>
      </c>
    </row>
    <row r="82" spans="2:8">
      <c r="B82" s="6" t="s">
        <v>116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</row>
    <row r="83" spans="2:8"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</row>
    <row r="84" spans="2:8">
      <c r="C84" s="7">
        <v>0</v>
      </c>
      <c r="D84" s="7">
        <v>0</v>
      </c>
      <c r="E84" s="7">
        <f>C76</f>
        <v>266666.66666666669</v>
      </c>
      <c r="F84" s="7">
        <v>0</v>
      </c>
      <c r="G84" s="7">
        <f>E76</f>
        <v>-266666.66666666669</v>
      </c>
      <c r="H84" s="7">
        <v>0</v>
      </c>
    </row>
    <row r="85" spans="2:8"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</row>
    <row r="86" spans="2:8">
      <c r="C86" s="7">
        <v>0</v>
      </c>
      <c r="D86" s="7">
        <v>0</v>
      </c>
      <c r="E86" s="7">
        <f>C78</f>
        <v>-266666.66666666669</v>
      </c>
      <c r="F86" s="7">
        <v>0</v>
      </c>
      <c r="G86" s="7">
        <f>E78</f>
        <v>266666.66666666669</v>
      </c>
      <c r="H86" s="7">
        <v>0</v>
      </c>
    </row>
    <row r="87" spans="2:8"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</row>
    <row r="90" spans="2:8">
      <c r="B90" s="3" t="s">
        <v>117</v>
      </c>
      <c r="C90" s="26">
        <f t="array" ref="C90:H95">C82:H87+C44:H49</f>
        <v>184331.14213022994</v>
      </c>
      <c r="D90" s="27">
        <v>122887.42808681999</v>
      </c>
      <c r="E90" s="27">
        <v>-184331.14213022994</v>
      </c>
      <c r="F90" s="27">
        <v>-122887.42808681999</v>
      </c>
      <c r="G90" s="27">
        <v>0</v>
      </c>
      <c r="H90" s="27">
        <v>0</v>
      </c>
    </row>
    <row r="91" spans="2:8">
      <c r="B91" s="5" t="s">
        <v>118</v>
      </c>
      <c r="C91" s="27">
        <v>122887.42808681999</v>
      </c>
      <c r="D91" s="27">
        <v>81924.95205788</v>
      </c>
      <c r="E91" s="27">
        <v>-122887.42808681999</v>
      </c>
      <c r="F91" s="27">
        <v>-81924.95205788</v>
      </c>
      <c r="G91" s="27">
        <v>0</v>
      </c>
      <c r="H91" s="27">
        <v>0</v>
      </c>
    </row>
    <row r="92" spans="2:8">
      <c r="C92" s="27">
        <v>-184331.14213022994</v>
      </c>
      <c r="D92" s="27">
        <v>-122887.42808681999</v>
      </c>
      <c r="E92" s="27">
        <v>450997.8087968966</v>
      </c>
      <c r="F92" s="27">
        <v>122887.42808681999</v>
      </c>
      <c r="G92" s="27">
        <v>-266666.66666666669</v>
      </c>
      <c r="H92" s="27">
        <v>0</v>
      </c>
    </row>
    <row r="93" spans="2:8">
      <c r="C93" s="27">
        <v>-122887.42808681999</v>
      </c>
      <c r="D93" s="27">
        <v>-81924.95205788</v>
      </c>
      <c r="E93" s="27">
        <v>122887.42808681999</v>
      </c>
      <c r="F93" s="27">
        <v>81924.95205788</v>
      </c>
      <c r="G93" s="27">
        <v>0</v>
      </c>
      <c r="H93" s="27">
        <v>0</v>
      </c>
    </row>
    <row r="94" spans="2:8">
      <c r="C94" s="27">
        <v>0</v>
      </c>
      <c r="D94" s="27">
        <v>0</v>
      </c>
      <c r="E94" s="27">
        <v>-266666.66666666669</v>
      </c>
      <c r="F94" s="27">
        <v>0</v>
      </c>
      <c r="G94" s="27">
        <v>266666.66666666669</v>
      </c>
      <c r="H94" s="27">
        <v>0</v>
      </c>
    </row>
    <row r="95" spans="2:8">
      <c r="C95" s="27">
        <v>0</v>
      </c>
      <c r="D95" s="27">
        <v>0</v>
      </c>
      <c r="E95" s="27">
        <v>0</v>
      </c>
      <c r="F95" s="27">
        <v>0</v>
      </c>
      <c r="G95" s="27">
        <v>0</v>
      </c>
      <c r="H95" s="27">
        <v>0</v>
      </c>
    </row>
    <row r="97" spans="1:10">
      <c r="B97" s="29" t="s">
        <v>121</v>
      </c>
    </row>
    <row r="98" spans="1:10">
      <c r="C98" s="3" t="s">
        <v>119</v>
      </c>
      <c r="D98" s="3">
        <v>0.28000000000000003</v>
      </c>
      <c r="E98" s="3" t="s">
        <v>32</v>
      </c>
      <c r="G98" s="31" t="s">
        <v>147</v>
      </c>
      <c r="H98" s="31"/>
      <c r="I98" t="s">
        <v>148</v>
      </c>
      <c r="J98" s="32" t="s">
        <v>32</v>
      </c>
    </row>
    <row r="99" spans="1:10">
      <c r="C99" s="3" t="s">
        <v>120</v>
      </c>
      <c r="D99" s="3">
        <v>-1.03</v>
      </c>
      <c r="E99" s="3" t="s">
        <v>32</v>
      </c>
      <c r="G99" s="31"/>
      <c r="H99" s="31"/>
      <c r="I99" t="s">
        <v>149</v>
      </c>
      <c r="J99" t="s">
        <v>32</v>
      </c>
    </row>
    <row r="101" spans="1:10">
      <c r="B101" t="s">
        <v>123</v>
      </c>
      <c r="C101" s="3" t="s">
        <v>126</v>
      </c>
      <c r="D101" s="3">
        <v>1000</v>
      </c>
      <c r="E101" s="3" t="s">
        <v>9</v>
      </c>
      <c r="F101" s="3"/>
    </row>
    <row r="102" spans="1:10">
      <c r="C102" s="3" t="s">
        <v>127</v>
      </c>
      <c r="D102" s="3">
        <f>(D101/PI())^0.5</f>
        <v>17.841241161527712</v>
      </c>
      <c r="E102" s="3"/>
      <c r="F102" s="3"/>
    </row>
    <row r="103" spans="1:10">
      <c r="B103" t="s">
        <v>124</v>
      </c>
      <c r="C103" s="3" t="s">
        <v>128</v>
      </c>
      <c r="D103" s="3"/>
      <c r="E103" s="3"/>
      <c r="F103" s="3"/>
    </row>
    <row r="104" spans="1:10">
      <c r="B104" t="s">
        <v>125</v>
      </c>
      <c r="C104" s="3" t="s">
        <v>109</v>
      </c>
      <c r="D104" s="3">
        <f>PI()*D102^2</f>
        <v>1000</v>
      </c>
      <c r="E104" s="3" t="s">
        <v>9</v>
      </c>
      <c r="F104" s="3"/>
    </row>
    <row r="105" spans="1:10">
      <c r="C105" s="3"/>
      <c r="D105" s="3"/>
      <c r="E105" s="3"/>
      <c r="F105" s="3"/>
    </row>
    <row r="106" spans="1:10">
      <c r="B106" t="s">
        <v>129</v>
      </c>
      <c r="C106" s="3" t="s">
        <v>126</v>
      </c>
      <c r="D106" s="3">
        <v>1200</v>
      </c>
      <c r="E106" s="3" t="s">
        <v>9</v>
      </c>
      <c r="F106" s="3"/>
    </row>
    <row r="107" spans="1:10">
      <c r="C107" s="3" t="s">
        <v>127</v>
      </c>
      <c r="D107" s="3">
        <f>(D106/PI())^0.5</f>
        <v>19.544100476116796</v>
      </c>
      <c r="E107" s="3"/>
      <c r="F107" s="3" t="s">
        <v>130</v>
      </c>
      <c r="G107">
        <f>D107*2</f>
        <v>39.088200952233592</v>
      </c>
    </row>
    <row r="108" spans="1:10">
      <c r="B108" t="s">
        <v>124</v>
      </c>
      <c r="C108" s="3" t="s">
        <v>128</v>
      </c>
      <c r="D108" s="3"/>
      <c r="E108" s="3"/>
      <c r="F108" s="3"/>
    </row>
    <row r="109" spans="1:10">
      <c r="B109" t="s">
        <v>125</v>
      </c>
      <c r="C109" s="3" t="s">
        <v>109</v>
      </c>
      <c r="D109" s="3">
        <f>PI()*D107^2</f>
        <v>1200</v>
      </c>
      <c r="E109" s="3" t="s">
        <v>9</v>
      </c>
      <c r="F109" s="3"/>
    </row>
    <row r="112" spans="1:10">
      <c r="A112" s="30"/>
    </row>
    <row r="113" spans="1:2">
      <c r="A113" s="30"/>
      <c r="B113" s="15"/>
    </row>
    <row r="118" spans="1:2">
      <c r="B118" s="28"/>
    </row>
    <row r="134" spans="4:4">
      <c r="D134" t="s">
        <v>120</v>
      </c>
    </row>
  </sheetData>
  <mergeCells count="1">
    <mergeCell ref="G98:H9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73"/>
  <sheetViews>
    <sheetView topLeftCell="A49" workbookViewId="0">
      <selection activeCell="B34" sqref="B34"/>
    </sheetView>
  </sheetViews>
  <sheetFormatPr defaultRowHeight="15"/>
  <cols>
    <col min="1" max="1" width="64.140625" customWidth="1"/>
    <col min="2" max="2" width="35.42578125" customWidth="1"/>
    <col min="3" max="3" width="13.7109375" customWidth="1"/>
    <col min="4" max="4" width="11.7109375" customWidth="1"/>
    <col min="5" max="5" width="14.42578125" customWidth="1"/>
    <col min="6" max="6" width="11.7109375" customWidth="1"/>
    <col min="9" max="9" width="94.85546875" customWidth="1"/>
  </cols>
  <sheetData>
    <row r="2" spans="1:9">
      <c r="B2" s="3" t="s">
        <v>4</v>
      </c>
      <c r="C2" s="3"/>
      <c r="E2" s="4" t="s">
        <v>5</v>
      </c>
      <c r="F2" s="3" t="s">
        <v>6</v>
      </c>
    </row>
    <row r="3" spans="1:9">
      <c r="C3" s="3"/>
      <c r="D3" s="3"/>
      <c r="E3" s="3"/>
      <c r="F3" s="3"/>
    </row>
    <row r="4" spans="1:9" ht="16.5">
      <c r="A4" s="2" t="s">
        <v>0</v>
      </c>
      <c r="B4" s="10" t="s">
        <v>7</v>
      </c>
      <c r="C4" s="3" t="s">
        <v>8</v>
      </c>
      <c r="D4" s="3">
        <v>200</v>
      </c>
      <c r="E4" s="3" t="s">
        <v>9</v>
      </c>
      <c r="F4" s="3"/>
    </row>
    <row r="5" spans="1:9" ht="16.5">
      <c r="A5" s="1" t="s">
        <v>1</v>
      </c>
      <c r="B5" s="10" t="s">
        <v>10</v>
      </c>
      <c r="C5" s="3" t="s">
        <v>11</v>
      </c>
      <c r="D5" s="3">
        <v>70</v>
      </c>
      <c r="E5" s="3" t="s">
        <v>12</v>
      </c>
      <c r="F5" s="3">
        <f>D5*1000</f>
        <v>70000</v>
      </c>
      <c r="G5" s="3" t="s">
        <v>13</v>
      </c>
      <c r="I5" s="5" t="s">
        <v>14</v>
      </c>
    </row>
    <row r="6" spans="1:9" ht="16.5">
      <c r="A6" s="1" t="s">
        <v>2</v>
      </c>
      <c r="B6" s="10" t="s">
        <v>18</v>
      </c>
      <c r="C6" s="3" t="s">
        <v>48</v>
      </c>
      <c r="D6" s="3">
        <v>500</v>
      </c>
      <c r="E6" s="3" t="s">
        <v>9</v>
      </c>
      <c r="F6" s="3"/>
    </row>
    <row r="7" spans="1:9">
      <c r="B7" s="10" t="s">
        <v>33</v>
      </c>
      <c r="C7" s="3" t="s">
        <v>29</v>
      </c>
      <c r="D7" s="3">
        <v>0</v>
      </c>
      <c r="E7" s="3" t="s">
        <v>32</v>
      </c>
      <c r="F7" s="3"/>
    </row>
    <row r="8" spans="1:9">
      <c r="B8" s="10" t="s">
        <v>30</v>
      </c>
      <c r="C8" s="3" t="s">
        <v>31</v>
      </c>
      <c r="D8" s="3">
        <v>300</v>
      </c>
      <c r="E8" s="3" t="s">
        <v>32</v>
      </c>
      <c r="I8" s="12" t="s">
        <v>40</v>
      </c>
    </row>
    <row r="9" spans="1:9">
      <c r="A9" t="s">
        <v>3</v>
      </c>
      <c r="B9" s="10" t="s">
        <v>34</v>
      </c>
      <c r="C9" s="3" t="s">
        <v>36</v>
      </c>
      <c r="D9" s="3">
        <v>500</v>
      </c>
      <c r="E9" s="3" t="s">
        <v>32</v>
      </c>
    </row>
    <row r="10" spans="1:9">
      <c r="B10" s="10" t="s">
        <v>30</v>
      </c>
      <c r="C10" s="3" t="s">
        <v>37</v>
      </c>
      <c r="D10" s="3">
        <v>300</v>
      </c>
      <c r="E10" s="3" t="s">
        <v>32</v>
      </c>
    </row>
    <row r="11" spans="1:9">
      <c r="B11" s="10" t="s">
        <v>35</v>
      </c>
      <c r="C11" s="3" t="s">
        <v>38</v>
      </c>
      <c r="D11" s="3">
        <v>900</v>
      </c>
      <c r="E11" s="3" t="s">
        <v>32</v>
      </c>
    </row>
    <row r="12" spans="1:9">
      <c r="B12" s="10" t="s">
        <v>30</v>
      </c>
      <c r="C12" s="3" t="s">
        <v>39</v>
      </c>
      <c r="D12" s="3">
        <v>0</v>
      </c>
      <c r="E12" s="3" t="s">
        <v>32</v>
      </c>
    </row>
    <row r="14" spans="1:9">
      <c r="B14" s="10" t="s">
        <v>15</v>
      </c>
      <c r="C14" s="3"/>
      <c r="D14" s="3"/>
      <c r="E14" s="3"/>
      <c r="F14" s="3"/>
    </row>
    <row r="15" spans="1:9">
      <c r="B15" s="11" t="s">
        <v>16</v>
      </c>
      <c r="C15" s="3"/>
      <c r="D15" s="3"/>
      <c r="E15" s="3"/>
      <c r="F15" s="3"/>
    </row>
    <row r="16" spans="1:9">
      <c r="B16" s="10" t="s">
        <v>19</v>
      </c>
      <c r="C16" t="s">
        <v>17</v>
      </c>
      <c r="D16" s="8">
        <f>(D4*F5)/D6</f>
        <v>28000</v>
      </c>
      <c r="E16" s="3" t="s">
        <v>20</v>
      </c>
      <c r="F16" s="3"/>
    </row>
    <row r="17" spans="1:9">
      <c r="B17" s="10" t="s">
        <v>27</v>
      </c>
      <c r="C17" s="3"/>
      <c r="D17" s="3"/>
      <c r="E17" s="3"/>
      <c r="F17" s="3"/>
    </row>
    <row r="18" spans="1:9">
      <c r="B18" s="10" t="s">
        <v>21</v>
      </c>
      <c r="C18" s="9" t="s">
        <v>22</v>
      </c>
      <c r="D18" s="3">
        <v>0</v>
      </c>
      <c r="E18" s="3" t="s">
        <v>23</v>
      </c>
      <c r="F18" s="3">
        <f>RADIANS(D18)</f>
        <v>0</v>
      </c>
      <c r="G18" s="3" t="s">
        <v>24</v>
      </c>
    </row>
    <row r="19" spans="1:9">
      <c r="B19" s="10"/>
      <c r="C19" s="3" t="s">
        <v>25</v>
      </c>
      <c r="D19" s="3"/>
      <c r="E19" s="3"/>
      <c r="F19" s="3">
        <f>COS(F18)</f>
        <v>1</v>
      </c>
    </row>
    <row r="20" spans="1:9">
      <c r="B20" s="10"/>
      <c r="C20" s="3" t="s">
        <v>26</v>
      </c>
      <c r="D20" s="3">
        <v>0</v>
      </c>
      <c r="E20" s="3"/>
      <c r="F20" s="3">
        <f>SIN(F18)</f>
        <v>0</v>
      </c>
    </row>
    <row r="21" spans="1:9">
      <c r="B21" s="10"/>
      <c r="C21" s="3"/>
      <c r="D21" s="3"/>
      <c r="E21" s="3"/>
      <c r="F21" s="3"/>
    </row>
    <row r="22" spans="1:9">
      <c r="B22" s="10" t="s">
        <v>41</v>
      </c>
      <c r="C22" s="9" t="s">
        <v>42</v>
      </c>
      <c r="D22" s="3">
        <f>(D9-D7)/D6</f>
        <v>1</v>
      </c>
      <c r="E22" s="3"/>
      <c r="F22" s="3"/>
    </row>
    <row r="23" spans="1:9">
      <c r="A23" t="s">
        <v>28</v>
      </c>
      <c r="B23" s="10" t="s">
        <v>43</v>
      </c>
      <c r="C23" s="3" t="s">
        <v>44</v>
      </c>
      <c r="D23" s="3"/>
      <c r="E23" s="3"/>
      <c r="F23" s="3"/>
    </row>
    <row r="24" spans="1:9">
      <c r="B24" s="10" t="s">
        <v>51</v>
      </c>
      <c r="C24" s="3"/>
      <c r="D24" s="3"/>
      <c r="E24" s="3"/>
      <c r="F24" s="3"/>
    </row>
    <row r="25" spans="1:9">
      <c r="E25" s="3"/>
      <c r="F25" s="3"/>
    </row>
    <row r="26" spans="1:9">
      <c r="B26" s="10" t="s">
        <v>46</v>
      </c>
      <c r="C26" s="3" t="s">
        <v>47</v>
      </c>
      <c r="D26" s="3">
        <f>((D11-D9)^2+(D10^2))^0.5</f>
        <v>500</v>
      </c>
      <c r="E26" s="3"/>
      <c r="F26" s="3"/>
    </row>
    <row r="27" spans="1:9">
      <c r="B27" s="11" t="s">
        <v>50</v>
      </c>
      <c r="C27" s="3"/>
      <c r="D27" s="3"/>
    </row>
    <row r="28" spans="1:9">
      <c r="B28" s="10"/>
    </row>
    <row r="29" spans="1:9">
      <c r="B29" s="10" t="s">
        <v>45</v>
      </c>
      <c r="C29" s="3" t="s">
        <v>55</v>
      </c>
      <c r="D29" s="3">
        <f>(D11-D9)/D26</f>
        <v>0.8</v>
      </c>
    </row>
    <row r="30" spans="1:9">
      <c r="B30" s="10" t="s">
        <v>49</v>
      </c>
      <c r="C30" s="3" t="s">
        <v>54</v>
      </c>
      <c r="D30" s="3">
        <f>(D12-D10)/D26</f>
        <v>-0.6</v>
      </c>
      <c r="I30" t="s">
        <v>57</v>
      </c>
    </row>
    <row r="32" spans="1:9">
      <c r="B32" s="10"/>
      <c r="C32" s="3" t="s">
        <v>52</v>
      </c>
      <c r="D32">
        <f>D29*D29</f>
        <v>0.64000000000000012</v>
      </c>
    </row>
    <row r="33" spans="2:6">
      <c r="C33" s="3" t="s">
        <v>53</v>
      </c>
      <c r="D33">
        <f>D29*D30</f>
        <v>-0.48</v>
      </c>
    </row>
    <row r="34" spans="2:6">
      <c r="B34" s="10"/>
      <c r="C34" s="3" t="s">
        <v>56</v>
      </c>
      <c r="D34">
        <f>D30*D30</f>
        <v>0.36</v>
      </c>
    </row>
    <row r="35" spans="2:6">
      <c r="B35" s="10"/>
    </row>
    <row r="36" spans="2:6">
      <c r="B36" s="10" t="s">
        <v>19</v>
      </c>
      <c r="C36" t="s">
        <v>17</v>
      </c>
      <c r="D36" s="8">
        <f>(D4*F5)/D26</f>
        <v>28000</v>
      </c>
      <c r="E36" s="3" t="s">
        <v>20</v>
      </c>
    </row>
    <row r="39" spans="2:6">
      <c r="B39" s="15" t="s">
        <v>59</v>
      </c>
    </row>
    <row r="40" spans="2:6">
      <c r="C40" t="s">
        <v>60</v>
      </c>
      <c r="D40">
        <f>(D11-D9)/D8</f>
        <v>1.3333333333333333</v>
      </c>
      <c r="E40" s="3" t="s">
        <v>24</v>
      </c>
    </row>
    <row r="41" spans="2:6">
      <c r="C41" t="s">
        <v>61</v>
      </c>
      <c r="D41">
        <f>ATAN(400/300)</f>
        <v>0.92729521800161219</v>
      </c>
      <c r="E41" s="13">
        <f>DEGREES(D41)</f>
        <v>53.13010235415598</v>
      </c>
      <c r="F41" t="s">
        <v>62</v>
      </c>
    </row>
    <row r="42" spans="2:6">
      <c r="B42" s="10" t="s">
        <v>63</v>
      </c>
    </row>
    <row r="43" spans="2:6">
      <c r="B43" s="10" t="s">
        <v>64</v>
      </c>
      <c r="C43" t="s">
        <v>47</v>
      </c>
      <c r="D43" s="14">
        <f>400/SIN(D41)</f>
        <v>500.00000000000006</v>
      </c>
      <c r="E43" t="s">
        <v>32</v>
      </c>
      <c r="F43" t="s">
        <v>65</v>
      </c>
    </row>
    <row r="46" spans="2:6" ht="16.5">
      <c r="B46" s="1"/>
      <c r="C46" s="3" t="s">
        <v>66</v>
      </c>
      <c r="D46" s="3">
        <v>-0.56999999999999995</v>
      </c>
      <c r="E46" s="3" t="s">
        <v>32</v>
      </c>
    </row>
    <row r="47" spans="2:6" ht="16.5">
      <c r="B47" s="1"/>
      <c r="C47" s="3" t="s">
        <v>67</v>
      </c>
      <c r="D47" s="3">
        <v>-1.96</v>
      </c>
      <c r="E47" s="3" t="s">
        <v>32</v>
      </c>
    </row>
    <row r="48" spans="2:6">
      <c r="C48" s="3" t="s">
        <v>69</v>
      </c>
      <c r="D48" s="3">
        <f>F5/D6</f>
        <v>140</v>
      </c>
      <c r="E48" s="3"/>
    </row>
    <row r="49" spans="3:9">
      <c r="C49" s="3" t="s">
        <v>70</v>
      </c>
      <c r="D49" s="3">
        <f>D29*D46</f>
        <v>-0.45599999999999996</v>
      </c>
      <c r="E49" s="3"/>
      <c r="I49" t="s">
        <v>58</v>
      </c>
    </row>
    <row r="50" spans="3:9">
      <c r="C50" s="3" t="s">
        <v>72</v>
      </c>
      <c r="D50" s="3">
        <f>D30*D47</f>
        <v>1.1759999999999999</v>
      </c>
    </row>
    <row r="51" spans="3:9">
      <c r="C51" s="9" t="s">
        <v>68</v>
      </c>
      <c r="D51" s="8">
        <f>D48*D49*D50</f>
        <v>-75.075839999999985</v>
      </c>
      <c r="E51" s="3" t="s">
        <v>71</v>
      </c>
    </row>
    <row r="52" spans="3:9">
      <c r="D52" s="3"/>
      <c r="E52" s="3"/>
    </row>
    <row r="53" spans="3:9">
      <c r="C53" s="3" t="s">
        <v>66</v>
      </c>
      <c r="D53" s="3">
        <v>-0.56999999999999995</v>
      </c>
      <c r="E53" s="3" t="s">
        <v>32</v>
      </c>
    </row>
    <row r="54" spans="3:9">
      <c r="C54" s="3" t="s">
        <v>67</v>
      </c>
      <c r="D54" s="3">
        <v>-1.96</v>
      </c>
      <c r="E54" s="3" t="s">
        <v>32</v>
      </c>
    </row>
    <row r="55" spans="3:9">
      <c r="C55" s="3" t="s">
        <v>69</v>
      </c>
      <c r="D55" s="3">
        <f>D48</f>
        <v>140</v>
      </c>
      <c r="E55" s="3"/>
    </row>
    <row r="56" spans="3:9">
      <c r="C56" s="3" t="s">
        <v>70</v>
      </c>
      <c r="D56" s="3">
        <f>D36*D53</f>
        <v>-15959.999999999998</v>
      </c>
      <c r="E56" s="3"/>
    </row>
    <row r="57" spans="3:9">
      <c r="C57" s="3" t="s">
        <v>72</v>
      </c>
      <c r="D57" s="3">
        <f>D37*D54</f>
        <v>0</v>
      </c>
    </row>
    <row r="58" spans="3:9">
      <c r="C58" s="9" t="s">
        <v>68</v>
      </c>
      <c r="D58" s="8">
        <f>D55*D56*D57</f>
        <v>0</v>
      </c>
      <c r="E58" s="3" t="s">
        <v>71</v>
      </c>
    </row>
    <row r="59" spans="3:9">
      <c r="C59" s="9" t="s">
        <v>76</v>
      </c>
      <c r="D59">
        <v>0.6</v>
      </c>
    </row>
    <row r="60" spans="3:9">
      <c r="C60" s="9" t="s">
        <v>77</v>
      </c>
      <c r="D60">
        <v>0.8</v>
      </c>
    </row>
    <row r="61" spans="3:9">
      <c r="C61" s="3" t="s">
        <v>74</v>
      </c>
      <c r="D61" s="3">
        <v>5.6000000000000001E-2</v>
      </c>
      <c r="E61" s="3" t="s">
        <v>32</v>
      </c>
    </row>
    <row r="62" spans="3:9">
      <c r="C62" s="3" t="s">
        <v>75</v>
      </c>
      <c r="D62" s="3">
        <v>-0.187</v>
      </c>
      <c r="E62" s="3" t="s">
        <v>32</v>
      </c>
    </row>
    <row r="63" spans="3:9">
      <c r="C63" s="3" t="s">
        <v>69</v>
      </c>
      <c r="D63" s="3">
        <f>200000/750</f>
        <v>266.66666666666669</v>
      </c>
      <c r="E63" s="3"/>
    </row>
    <row r="64" spans="3:9">
      <c r="C64" s="3" t="s">
        <v>73</v>
      </c>
      <c r="D64" s="3">
        <f>-D59*D61</f>
        <v>-3.3599999999999998E-2</v>
      </c>
      <c r="E64" s="3"/>
    </row>
    <row r="65" spans="3:5">
      <c r="C65" s="3" t="s">
        <v>72</v>
      </c>
      <c r="D65" s="3">
        <f>-D60*D62</f>
        <v>0.14960000000000001</v>
      </c>
    </row>
    <row r="66" spans="3:5">
      <c r="C66" s="9" t="s">
        <v>68</v>
      </c>
      <c r="D66" s="8">
        <f>D63*D65+0.03*D63</f>
        <v>47.893333333333338</v>
      </c>
      <c r="E66" s="3" t="s">
        <v>71</v>
      </c>
    </row>
    <row r="67" spans="3:5">
      <c r="D67" s="3"/>
      <c r="E67" s="3"/>
    </row>
    <row r="68" spans="3:5">
      <c r="C68" s="3" t="s">
        <v>66</v>
      </c>
      <c r="D68" s="3">
        <v>-0.56999999999999995</v>
      </c>
      <c r="E68" s="3" t="s">
        <v>32</v>
      </c>
    </row>
    <row r="69" spans="3:5">
      <c r="C69" s="3" t="s">
        <v>67</v>
      </c>
      <c r="D69" s="3">
        <v>-1.96</v>
      </c>
      <c r="E69" s="3" t="s">
        <v>32</v>
      </c>
    </row>
    <row r="70" spans="3:5">
      <c r="C70" s="3" t="s">
        <v>69</v>
      </c>
      <c r="D70" s="3">
        <f>D63</f>
        <v>266.66666666666669</v>
      </c>
      <c r="E70" s="3"/>
    </row>
    <row r="71" spans="3:5">
      <c r="C71" s="3" t="s">
        <v>70</v>
      </c>
      <c r="D71" s="3">
        <f>D51*D68</f>
        <v>42.793228799999987</v>
      </c>
      <c r="E71" s="3"/>
    </row>
    <row r="72" spans="3:5">
      <c r="C72" s="3" t="s">
        <v>72</v>
      </c>
      <c r="D72" s="3">
        <f>D52*D69</f>
        <v>0</v>
      </c>
    </row>
    <row r="73" spans="3:5">
      <c r="C73" s="9" t="s">
        <v>68</v>
      </c>
      <c r="D73" s="8">
        <f>D70*D71*D72</f>
        <v>0</v>
      </c>
      <c r="E73" s="3" t="s">
        <v>71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Travaux dirigés</vt:lpstr>
      <vt:lpstr>Matrice de rigidité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SPECTRUM</dc:creator>
  <cp:lastModifiedBy>SPECTRUM</cp:lastModifiedBy>
  <dcterms:created xsi:type="dcterms:W3CDTF">2023-10-14T08:36:27Z</dcterms:created>
  <dcterms:modified xsi:type="dcterms:W3CDTF">2023-10-14T17:50:54Z</dcterms:modified>
</cp:coreProperties>
</file>