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nem\Documents\Applications techniques\Mécanique\MECANISMES\Vis-écrou (SGN +autres...)\"/>
    </mc:Choice>
  </mc:AlternateContent>
  <xr:revisionPtr revIDLastSave="0" documentId="13_ncr:1_{DCD0A392-67C2-43DE-93C3-724E6D1D0B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s-Ecrou" sheetId="1" r:id="rId1"/>
  </sheets>
  <definedNames>
    <definedName name="Capp">'Vis-Ecrou'!$D$56</definedName>
    <definedName name="Capp1">'Vis-Ecrou'!$D$74</definedName>
    <definedName name="Capp2">'Vis-Ecrou'!$D$75</definedName>
    <definedName name="Cd">'Vis-Ecrou'!$D$53</definedName>
    <definedName name="Cfd">'Vis-Ecrou'!$D$55</definedName>
    <definedName name="Cfm">'Vis-Ecrou'!$D$54</definedName>
    <definedName name="Cm">'Vis-Ecrou'!$D$52</definedName>
    <definedName name="Cud">'Vis-Ecrou'!$D$51</definedName>
    <definedName name="Cum">'Vis-Ecrou'!$D$50</definedName>
    <definedName name="DemAlph">'Vis-Ecrou'!$D$45</definedName>
    <definedName name="Dm">'Vis-Ecrou'!$D$46</definedName>
    <definedName name="DmaxApp">'Vis-Ecrou'!$D$18</definedName>
    <definedName name="DminApp">'Vis-Ecrou'!$D$17</definedName>
    <definedName name="Dnom">'Vis-Ecrou'!$D$8</definedName>
    <definedName name="f">'Vis-Ecrou'!$D$16</definedName>
    <definedName name="fapp">'Vis-Ecrou'!$D$19</definedName>
    <definedName name="Fv">'Vis-Ecrou'!$D$5</definedName>
    <definedName name="H">'Vis-Ecrou'!$D$12</definedName>
    <definedName name="Ncis">'Vis-Ecrou'!$D$69</definedName>
    <definedName name="Nf">'Vis-Ecrou'!$D$11</definedName>
    <definedName name="Npf">'Vis-Ecrou'!$D$62</definedName>
    <definedName name="Ntf">'Vis-Ecrou'!$D$61</definedName>
    <definedName name="P">'Vis-Ecrou'!$D$9</definedName>
    <definedName name="Papp">'Vis-Ecrou'!$D$59</definedName>
    <definedName name="Pf">'Vis-Ecrou'!$D$57</definedName>
    <definedName name="Pm">'Vis-Ecrou'!$D$58</definedName>
    <definedName name="PrApp">'Vis-Ecrou'!$D$72</definedName>
    <definedName name="Prf">'Vis-Ecrou'!$D$67</definedName>
    <definedName name="S1_">'Vis-Ecrou'!$D$64</definedName>
    <definedName name="Sc">'Vis-Ecrou'!$D$60</definedName>
    <definedName name="Scis">'Vis-Ecrou'!$D$65</definedName>
    <definedName name="Sct">'Vis-Ecrou'!$D$63</definedName>
    <definedName name="Va">'Vis-Ecrou'!$D$47</definedName>
    <definedName name="VmApp">'Vis-Ecrou'!$D$73</definedName>
    <definedName name="Vmf">'Vis-Ecrou'!$D$68</definedName>
    <definedName name="Vz">'Vis-Ecrou'!$D$6</definedName>
    <definedName name="α">'Vis-Ecrou'!$D$10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1" l="1"/>
  <c r="D72" i="1"/>
  <c r="D75" i="1" s="1"/>
  <c r="D74" i="1" l="1"/>
  <c r="D56" i="1" s="1"/>
  <c r="D36" i="1" s="1"/>
  <c r="D33" i="1"/>
  <c r="D46" i="1"/>
  <c r="D61" i="1"/>
  <c r="D62" i="1" s="1"/>
  <c r="D45" i="1"/>
  <c r="D64" i="1" s="1"/>
  <c r="D50" i="1"/>
  <c r="D51" i="1" s="1"/>
  <c r="D47" i="1"/>
  <c r="D73" i="1" l="1"/>
  <c r="D34" i="1" s="1"/>
  <c r="D48" i="1"/>
  <c r="D59" i="1"/>
  <c r="D35" i="1" s="1"/>
  <c r="D53" i="1"/>
  <c r="D65" i="1"/>
  <c r="D69" i="1" s="1"/>
  <c r="D28" i="1" s="1"/>
  <c r="D68" i="1"/>
  <c r="D25" i="1" s="1"/>
  <c r="D60" i="1"/>
  <c r="D63" i="1" s="1"/>
  <c r="D52" i="1"/>
  <c r="D26" i="1" s="1"/>
  <c r="H30" i="1" s="1"/>
  <c r="D67" i="1" l="1"/>
  <c r="D24" i="1" s="1"/>
  <c r="D55" i="1"/>
  <c r="D27" i="1"/>
  <c r="H32" i="1" s="1"/>
  <c r="D54" i="1"/>
  <c r="D57" i="1" s="1"/>
  <c r="D30" i="1" s="1"/>
  <c r="D58" i="1"/>
  <c r="D29" i="1" s="1"/>
  <c r="F32" i="1" s="1"/>
</calcChain>
</file>

<file path=xl/sharedStrings.xml><?xml version="1.0" encoding="utf-8"?>
<sst xmlns="http://schemas.openxmlformats.org/spreadsheetml/2006/main" count="157" uniqueCount="138">
  <si>
    <t>DONNEES DE BASE</t>
  </si>
  <si>
    <t>Vz</t>
  </si>
  <si>
    <t>Diamètre nominal de la vis en mm</t>
  </si>
  <si>
    <t>Dnom</t>
  </si>
  <si>
    <t>P</t>
  </si>
  <si>
    <t>Angle au sommet du filet en degrés</t>
  </si>
  <si>
    <t>Hauteur de l'écrou en mm</t>
  </si>
  <si>
    <t>H</t>
  </si>
  <si>
    <t>Matière écrou</t>
  </si>
  <si>
    <t>Matière vis</t>
  </si>
  <si>
    <t>f</t>
  </si>
  <si>
    <t>Prf</t>
  </si>
  <si>
    <t>Vitesse moyenne de frottement en m.s-1</t>
  </si>
  <si>
    <t>Vmf</t>
  </si>
  <si>
    <t>Ncis</t>
  </si>
  <si>
    <t>CALCULS INTERMEDIAIRES</t>
  </si>
  <si>
    <t>Fv</t>
  </si>
  <si>
    <t>Diamètre moyen en mm</t>
  </si>
  <si>
    <t>Dm</t>
  </si>
  <si>
    <t>Va</t>
  </si>
  <si>
    <t>Couple utile de montée en N.m</t>
  </si>
  <si>
    <t>Cum</t>
  </si>
  <si>
    <t>Couple utile de descente en N.m</t>
  </si>
  <si>
    <t>Cud</t>
  </si>
  <si>
    <t>Cud = - Cum ( charge motrice )</t>
  </si>
  <si>
    <t>Cm</t>
  </si>
  <si>
    <t>Cd</t>
  </si>
  <si>
    <t>Couple de frottement  en montée en N.m</t>
  </si>
  <si>
    <t>Cfm</t>
  </si>
  <si>
    <t>Cfm = Cm - Cum</t>
  </si>
  <si>
    <t>Couple de frottement  en descente en N.m</t>
  </si>
  <si>
    <t>Cfd</t>
  </si>
  <si>
    <t>Surface de contact d'un filet en mm2</t>
  </si>
  <si>
    <t>Sc</t>
  </si>
  <si>
    <t>Nombre théorique de filets en contact</t>
  </si>
  <si>
    <t>Ntf</t>
  </si>
  <si>
    <t>Nombre pratique de filets en contact</t>
  </si>
  <si>
    <t>Npf</t>
  </si>
  <si>
    <t>Npf = 1,5 . Dnom / P</t>
  </si>
  <si>
    <t>Surface de contact totale en mm2</t>
  </si>
  <si>
    <t>Sct</t>
  </si>
  <si>
    <t>Sct = Sc . Npf</t>
  </si>
  <si>
    <t>Section  1 filet écrou au D nominal  vis en mm2</t>
  </si>
  <si>
    <t>S1</t>
  </si>
  <si>
    <t>Section  filet écrou au D nominal  vis en mm2</t>
  </si>
  <si>
    <t>Scis</t>
  </si>
  <si>
    <t>Scis = S1 . Npf</t>
  </si>
  <si>
    <t>Prf = Fv / Sct</t>
  </si>
  <si>
    <t>Vmf = Dm/2 . Va</t>
  </si>
  <si>
    <t>Ncis = Fv / Scis</t>
  </si>
  <si>
    <t>Bronze</t>
  </si>
  <si>
    <t>α</t>
  </si>
  <si>
    <t>α/2</t>
  </si>
  <si>
    <t>Acier au carbone</t>
  </si>
  <si>
    <t>Eviter acier inox qui grippe beaucoup plus facilement</t>
  </si>
  <si>
    <t>Pression répartie sur les filets en MPa</t>
  </si>
  <si>
    <t>Contrainte de cisaillement en MPa</t>
  </si>
  <si>
    <r>
      <t xml:space="preserve">α / 2 = 2 . </t>
    </r>
    <r>
      <rPr>
        <sz val="8"/>
        <rFont val="Arial"/>
        <family val="2"/>
      </rPr>
      <t>π</t>
    </r>
    <r>
      <rPr>
        <sz val="8"/>
        <rFont val="Arial"/>
        <family val="2"/>
      </rPr>
      <t xml:space="preserve"> . α / ( 2 . 360 )</t>
    </r>
  </si>
  <si>
    <t>Va = Vz . 2 . π / P</t>
  </si>
  <si>
    <t>Cum = Fv . P / 2 . π</t>
  </si>
  <si>
    <t>Cm = Fv . Dm/2 (P + π . f . Dm/cos (α/2) ) / ( π . Dm - f . P / cos (α/2) )</t>
  </si>
  <si>
    <t>Cd = Fv . Dm/2 ( π . f . Dm/cos (α/2) - P) / (π . Dm + f . P /cos(α/2) )</t>
  </si>
  <si>
    <t xml:space="preserve">Cfd = Cd - Cud </t>
  </si>
  <si>
    <t>Force vis/écrou en N</t>
  </si>
  <si>
    <t>Vitesse vis/écrou en m.s-1</t>
  </si>
  <si>
    <t>Coeff. frottement entre les deux matériaux</t>
  </si>
  <si>
    <t xml:space="preserve">17 à 24 </t>
  </si>
  <si>
    <t>11 à 17</t>
  </si>
  <si>
    <t>5 à 10</t>
  </si>
  <si>
    <t>1 à 2</t>
  </si>
  <si>
    <t>0,05 (intermittent)</t>
  </si>
  <si>
    <t>0,1 à 0,23</t>
  </si>
  <si>
    <t>Pression maxi permise (en MPa)</t>
  </si>
  <si>
    <t>Pf</t>
  </si>
  <si>
    <t>Puissance dissipée en frottement (montée) en W</t>
  </si>
  <si>
    <t>&lt; 0,04 (si bonne lub.)</t>
  </si>
  <si>
    <t>Je n'ai pas pour les vitesses supérieures...</t>
  </si>
  <si>
    <t>Demi-angle au sommet du filet en rad</t>
  </si>
  <si>
    <t>Vitesse angulaire en rad.s-1</t>
  </si>
  <si>
    <t>Pour une vitesse de frottement (en m/s)</t>
  </si>
  <si>
    <t>Limites avec vis acier et écrou bronze</t>
  </si>
  <si>
    <t>Inutile de dépasser 1,5 x Dnom (c'est la limite prise dans les calculs ci-dessous)</t>
  </si>
  <si>
    <t>Filet trapézoïdal std : 30°   -   Carré : 0°  -   Triangulaire std : 60°</t>
  </si>
  <si>
    <r>
      <t xml:space="preserve">Couple total en montée en N.m </t>
    </r>
    <r>
      <rPr>
        <sz val="8"/>
        <color indexed="10"/>
        <rFont val="Arial"/>
        <family val="2"/>
      </rPr>
      <t>*</t>
    </r>
  </si>
  <si>
    <r>
      <t xml:space="preserve">Couple total en descente en N.m </t>
    </r>
    <r>
      <rPr>
        <sz val="8"/>
        <color indexed="10"/>
        <rFont val="Arial"/>
        <family val="2"/>
      </rPr>
      <t>*</t>
    </r>
  </si>
  <si>
    <t>Pm</t>
  </si>
  <si>
    <t>Puissance minimale en montée en W</t>
  </si>
  <si>
    <t>Pf = Cfm . Va</t>
  </si>
  <si>
    <t>Pm = Cm . Va</t>
  </si>
  <si>
    <t>Nombre de filets</t>
  </si>
  <si>
    <t>Nf</t>
  </si>
  <si>
    <t>Sc = π . Dm . P/2/Nf</t>
  </si>
  <si>
    <t>Ntf = H / P * Nf</t>
  </si>
  <si>
    <t>Dm = Dnom - ( P / 2 / Nf )</t>
  </si>
  <si>
    <t>S1 = π . Dnom . P/ Nf / 2 ( 1+ tan(a/2) )</t>
  </si>
  <si>
    <t>Pas réel en mm ( = avance par tour )</t>
  </si>
  <si>
    <t>NOTA : on parle de montée et de descente car ici le système est considéré vertical avec une charge pesante</t>
  </si>
  <si>
    <t xml:space="preserve">Une vis au pas de 6 mm - 2 filets par ex. présente le même profil qu'une vis au pas de 3 mm - 1 filet </t>
  </si>
  <si>
    <t>Coeff. frottement collerette vis / appui</t>
  </si>
  <si>
    <t>fapp</t>
  </si>
  <si>
    <t>Couple de frottement  collerette/appui en N.m</t>
  </si>
  <si>
    <t>Capp</t>
  </si>
  <si>
    <t>Papp</t>
  </si>
  <si>
    <t>DminApp</t>
  </si>
  <si>
    <t>DmaxApp</t>
  </si>
  <si>
    <t>Couple total en montée en N.m</t>
  </si>
  <si>
    <t>Couple total en descente en N.m</t>
  </si>
  <si>
    <t>RESULTATS (hors frottement collerette appui)</t>
  </si>
  <si>
    <t>RESULTATS (frottement collerette appui, seul)</t>
  </si>
  <si>
    <t>Couple de frottement collerette/appui en N.m</t>
  </si>
  <si>
    <t>Puissance dissipée en frottement collerette en W</t>
  </si>
  <si>
    <t>Papp = Capp . Va</t>
  </si>
  <si>
    <t>Calcul d'un système vis-écrou (avec prise en compte appui sur collerette vis ou écrou)</t>
  </si>
  <si>
    <r>
      <t>Diamètre mini collerette appui vis en mm</t>
    </r>
    <r>
      <rPr>
        <sz val="8"/>
        <color rgb="FFFF0000"/>
        <rFont val="Arial"/>
        <family val="2"/>
      </rPr>
      <t xml:space="preserve"> *</t>
    </r>
  </si>
  <si>
    <r>
      <t>Diamètre maxi collerette appui vis en mm</t>
    </r>
    <r>
      <rPr>
        <b/>
        <sz val="8"/>
        <color rgb="FFFF0000"/>
        <rFont val="Arial"/>
        <family val="2"/>
      </rPr>
      <t xml:space="preserve"> *</t>
    </r>
  </si>
  <si>
    <t>Pression répartie sur la collerette en MPa</t>
  </si>
  <si>
    <t>PrApp</t>
  </si>
  <si>
    <t>VmApp</t>
  </si>
  <si>
    <t>Vitesse moyenne de frottement collerette en m.s-1</t>
  </si>
  <si>
    <t>VmApp =  (DmaxApp+DminApp)/2 . Va</t>
  </si>
  <si>
    <r>
      <rPr>
        <b/>
        <sz val="8"/>
        <color rgb="FFFF0000"/>
        <rFont val="Arial"/>
        <family val="2"/>
      </rPr>
      <t xml:space="preserve">* </t>
    </r>
    <r>
      <rPr>
        <sz val="8"/>
        <color rgb="FFFF0000"/>
        <rFont val="Arial"/>
        <family val="2"/>
      </rPr>
      <t>ou appui d'écrou si écrou tournant et vis fixe</t>
    </r>
  </si>
  <si>
    <t>Fréquence rotation en RPM</t>
  </si>
  <si>
    <t>N</t>
  </si>
  <si>
    <t>N = Va/PI()*30</t>
  </si>
  <si>
    <t>PrApp = Fv/(π*(DmaxApp²-DminApp²)/4)</t>
  </si>
  <si>
    <r>
      <t>Capp =π*Papp*fapp*(DmaxApp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-DminApp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)/12</t>
    </r>
  </si>
  <si>
    <t>Capp =π*Papp*fapp*DminApp*(DmaxApp²-DminApp²)/8</t>
  </si>
  <si>
    <r>
      <t>Couple frott</t>
    </r>
    <r>
      <rPr>
        <vertAlign val="superscript"/>
        <sz val="8"/>
        <rFont val="Arial"/>
        <family val="2"/>
      </rPr>
      <t>nt</t>
    </r>
    <r>
      <rPr>
        <sz val="8"/>
        <rFont val="Arial"/>
        <family val="2"/>
      </rPr>
      <t xml:space="preserve">  collerette/appui (à pression constante) en N.m</t>
    </r>
  </si>
  <si>
    <r>
      <t>Couple frott</t>
    </r>
    <r>
      <rPr>
        <vertAlign val="superscript"/>
        <sz val="8"/>
        <rFont val="Arial"/>
        <family val="2"/>
      </rPr>
      <t>nt</t>
    </r>
    <r>
      <rPr>
        <sz val="8"/>
        <rFont val="Arial"/>
        <family val="2"/>
      </rPr>
      <t xml:space="preserve">  collerette/appui (à usure uniforme) en N.m</t>
    </r>
  </si>
  <si>
    <t>Calcul du couple de frottement de la collerette par deux méthodes</t>
  </si>
  <si>
    <t>Capp1</t>
  </si>
  <si>
    <t>Capp2</t>
  </si>
  <si>
    <t>Capp=Max(Capp1;Capp2)</t>
  </si>
  <si>
    <t>Pour information</t>
  </si>
  <si>
    <t>Calcul simplifié. Application de l'effort sur Dmoyen</t>
  </si>
  <si>
    <t>Capp = Fv . fapp . (DmaxApp+DminApp)/2     (en N.m)</t>
  </si>
  <si>
    <r>
      <t>----------------------------------------------------------------</t>
    </r>
    <r>
      <rPr>
        <b/>
        <sz val="10"/>
        <rFont val="Arial"/>
        <family val="2"/>
      </rPr>
      <t>&gt;</t>
    </r>
  </si>
  <si>
    <t xml:space="preserve">    à vérifier ici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</si>
</sst>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MS Sans Serif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vertAlign val="superscript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F7F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9" fillId="0" borderId="0" xfId="0" applyFont="1" applyProtection="1"/>
    <xf numFmtId="0" fontId="3" fillId="0" borderId="0" xfId="0" applyFont="1" applyAlignment="1" applyProtection="1">
      <alignment horizontal="center"/>
    </xf>
    <xf numFmtId="0" fontId="2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3" fillId="0" borderId="13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5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6" fillId="0" borderId="8" xfId="0" applyFont="1" applyBorder="1" applyProtection="1"/>
    <xf numFmtId="0" fontId="3" fillId="0" borderId="9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6" fillId="0" borderId="3" xfId="0" applyFont="1" applyBorder="1" applyProtection="1"/>
    <xf numFmtId="0" fontId="3" fillId="0" borderId="2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vertical="top"/>
    </xf>
    <xf numFmtId="0" fontId="2" fillId="0" borderId="2" xfId="0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vertical="top"/>
    </xf>
    <xf numFmtId="0" fontId="2" fillId="0" borderId="2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10" fillId="0" borderId="0" xfId="0" applyFont="1" applyProtection="1"/>
    <xf numFmtId="0" fontId="3" fillId="0" borderId="16" xfId="0" applyFont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 vertical="top"/>
    </xf>
    <xf numFmtId="0" fontId="2" fillId="0" borderId="0" xfId="0" applyFont="1" applyAlignment="1" applyProtection="1">
      <alignment vertical="top"/>
    </xf>
    <xf numFmtId="0" fontId="6" fillId="0" borderId="5" xfId="0" applyFont="1" applyBorder="1" applyProtection="1"/>
    <xf numFmtId="0" fontId="3" fillId="0" borderId="6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0" fontId="0" fillId="0" borderId="1" xfId="0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2" fontId="2" fillId="0" borderId="0" xfId="0" applyNumberFormat="1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17" fontId="2" fillId="0" borderId="1" xfId="0" applyNumberFormat="1" applyFont="1" applyBorder="1" applyAlignment="1" applyProtection="1">
      <alignment horizontal="center"/>
    </xf>
    <xf numFmtId="0" fontId="6" fillId="0" borderId="18" xfId="0" applyFont="1" applyBorder="1" applyProtection="1"/>
    <xf numFmtId="0" fontId="3" fillId="0" borderId="19" xfId="0" applyFont="1" applyBorder="1" applyAlignment="1" applyProtection="1">
      <alignment horizontal="center"/>
    </xf>
    <xf numFmtId="2" fontId="2" fillId="3" borderId="20" xfId="0" applyNumberFormat="1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 vertical="center" wrapText="1"/>
    </xf>
    <xf numFmtId="0" fontId="6" fillId="0" borderId="21" xfId="0" applyFont="1" applyBorder="1" applyProtection="1"/>
    <xf numFmtId="0" fontId="3" fillId="0" borderId="22" xfId="0" applyFont="1" applyBorder="1" applyAlignment="1" applyProtection="1">
      <alignment horizontal="center"/>
    </xf>
    <xf numFmtId="2" fontId="2" fillId="3" borderId="23" xfId="0" applyNumberFormat="1" applyFont="1" applyFill="1" applyBorder="1" applyAlignment="1" applyProtection="1">
      <alignment horizontal="center"/>
    </xf>
    <xf numFmtId="2" fontId="2" fillId="0" borderId="0" xfId="0" applyNumberFormat="1" applyFont="1" applyAlignment="1" applyProtection="1">
      <alignment horizontal="center"/>
    </xf>
    <xf numFmtId="0" fontId="5" fillId="0" borderId="11" xfId="0" applyFont="1" applyBorder="1" applyProtection="1"/>
    <xf numFmtId="0" fontId="2" fillId="3" borderId="23" xfId="0" applyFont="1" applyFill="1" applyBorder="1" applyAlignment="1" applyProtection="1">
      <alignment horizontal="center"/>
    </xf>
    <xf numFmtId="0" fontId="2" fillId="0" borderId="12" xfId="0" applyFont="1" applyBorder="1" applyProtection="1"/>
    <xf numFmtId="0" fontId="6" fillId="0" borderId="24" xfId="0" applyFont="1" applyBorder="1" applyProtection="1"/>
    <xf numFmtId="0" fontId="3" fillId="0" borderId="25" xfId="0" applyFont="1" applyBorder="1" applyAlignment="1" applyProtection="1">
      <alignment horizontal="center"/>
    </xf>
    <xf numFmtId="0" fontId="2" fillId="3" borderId="26" xfId="0" applyFont="1" applyFill="1" applyBorder="1" applyAlignment="1" applyProtection="1">
      <alignment horizontal="center"/>
    </xf>
    <xf numFmtId="0" fontId="3" fillId="7" borderId="32" xfId="0" applyFont="1" applyFill="1" applyBorder="1" applyAlignment="1" applyProtection="1">
      <alignment horizontal="center" vertical="center" wrapText="1"/>
    </xf>
    <xf numFmtId="0" fontId="3" fillId="7" borderId="33" xfId="0" applyFont="1" applyFill="1" applyBorder="1" applyAlignment="1" applyProtection="1">
      <alignment horizontal="center" vertical="center" wrapText="1"/>
    </xf>
    <xf numFmtId="2" fontId="3" fillId="5" borderId="0" xfId="0" applyNumberFormat="1" applyFont="1" applyFill="1" applyAlignment="1" applyProtection="1">
      <alignment horizontal="center" vertical="center"/>
    </xf>
    <xf numFmtId="2" fontId="3" fillId="0" borderId="0" xfId="0" applyNumberFormat="1" applyFont="1" applyAlignment="1" applyProtection="1">
      <alignment horizontal="center" vertical="center"/>
    </xf>
    <xf numFmtId="0" fontId="3" fillId="7" borderId="34" xfId="0" applyFont="1" applyFill="1" applyBorder="1" applyAlignment="1" applyProtection="1">
      <alignment horizontal="center" vertical="center" wrapText="1"/>
    </xf>
    <xf numFmtId="1" fontId="2" fillId="3" borderId="23" xfId="0" applyNumberFormat="1" applyFont="1" applyFill="1" applyBorder="1" applyAlignment="1" applyProtection="1">
      <alignment horizontal="center"/>
    </xf>
    <xf numFmtId="2" fontId="2" fillId="3" borderId="26" xfId="0" applyNumberFormat="1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right"/>
    </xf>
    <xf numFmtId="1" fontId="2" fillId="0" borderId="0" xfId="0" applyNumberFormat="1" applyFont="1" applyProtection="1"/>
    <xf numFmtId="0" fontId="5" fillId="0" borderId="8" xfId="0" applyFont="1" applyBorder="1" applyProtection="1"/>
    <xf numFmtId="2" fontId="2" fillId="0" borderId="10" xfId="0" applyNumberFormat="1" applyFont="1" applyBorder="1" applyProtection="1"/>
    <xf numFmtId="0" fontId="0" fillId="0" borderId="0" xfId="0" applyProtection="1"/>
    <xf numFmtId="0" fontId="5" fillId="0" borderId="3" xfId="0" applyFont="1" applyBorder="1" applyProtection="1"/>
    <xf numFmtId="2" fontId="2" fillId="0" borderId="4" xfId="0" applyNumberFormat="1" applyFont="1" applyBorder="1" applyProtection="1"/>
    <xf numFmtId="0" fontId="4" fillId="0" borderId="2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quotePrefix="1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2" fillId="6" borderId="0" xfId="0" applyFont="1" applyFill="1" applyAlignment="1" applyProtection="1">
      <alignment horizontal="center"/>
    </xf>
    <xf numFmtId="0" fontId="8" fillId="0" borderId="3" xfId="0" applyFont="1" applyBorder="1" applyProtection="1"/>
    <xf numFmtId="0" fontId="1" fillId="0" borderId="2" xfId="0" applyFont="1" applyBorder="1" applyProtection="1"/>
    <xf numFmtId="0" fontId="0" fillId="0" borderId="4" xfId="0" applyBorder="1" applyProtection="1"/>
    <xf numFmtId="0" fontId="5" fillId="0" borderId="30" xfId="0" applyFont="1" applyBorder="1" applyProtection="1"/>
    <xf numFmtId="2" fontId="2" fillId="0" borderId="31" xfId="0" applyNumberFormat="1" applyFont="1" applyBorder="1" applyProtection="1"/>
    <xf numFmtId="0" fontId="6" fillId="0" borderId="27" xfId="0" applyFont="1" applyBorder="1" applyAlignment="1" applyProtection="1">
      <alignment horizontal="center"/>
    </xf>
    <xf numFmtId="0" fontId="6" fillId="0" borderId="28" xfId="0" applyFont="1" applyBorder="1" applyAlignment="1" applyProtection="1">
      <alignment horizontal="center"/>
    </xf>
    <xf numFmtId="0" fontId="6" fillId="0" borderId="29" xfId="0" applyFont="1" applyBorder="1" applyAlignment="1" applyProtection="1">
      <alignment horizontal="center"/>
    </xf>
    <xf numFmtId="0" fontId="5" fillId="0" borderId="5" xfId="0" applyFont="1" applyBorder="1" applyProtection="1"/>
    <xf numFmtId="2" fontId="2" fillId="0" borderId="7" xfId="0" applyNumberFormat="1" applyFont="1" applyBorder="1" applyProtection="1"/>
    <xf numFmtId="1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F7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135255</xdr:colOff>
      <xdr:row>22</xdr:row>
      <xdr:rowOff>123825</xdr:rowOff>
    </xdr:from>
    <xdr:to>
      <xdr:col>5</xdr:col>
      <xdr:colOff>51435</xdr:colOff>
      <xdr:row>24</xdr:row>
      <xdr:rowOff>123825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4497705" y="3762375"/>
          <a:ext cx="97155" cy="333375"/>
        </a:xfrm>
        <a:prstGeom prst="rightBrace">
          <a:avLst>
            <a:gd name="adj1" fmla="val 2948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1247775</xdr:colOff>
      <xdr:row>21</xdr:row>
      <xdr:rowOff>26670</xdr:rowOff>
    </xdr:from>
    <xdr:to>
      <xdr:col>5</xdr:col>
      <xdr:colOff>1323975</xdr:colOff>
      <xdr:row>25</xdr:row>
      <xdr:rowOff>5715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/>
        </xdr:cNvSpPr>
      </xdr:nvSpPr>
      <xdr:spPr bwMode="auto">
        <a:xfrm flipH="1">
          <a:off x="5791200" y="3493770"/>
          <a:ext cx="76200" cy="645795"/>
        </a:xfrm>
        <a:prstGeom prst="rightBrace">
          <a:avLst>
            <a:gd name="adj1" fmla="val 7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180975</xdr:colOff>
      <xdr:row>23</xdr:row>
      <xdr:rowOff>19050</xdr:rowOff>
    </xdr:from>
    <xdr:to>
      <xdr:col>5</xdr:col>
      <xdr:colOff>1070610</xdr:colOff>
      <xdr:row>23</xdr:row>
      <xdr:rowOff>114300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 flipV="1">
          <a:off x="4724400" y="3829050"/>
          <a:ext cx="889635" cy="95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76200</xdr:colOff>
      <xdr:row>28</xdr:row>
      <xdr:rowOff>78105</xdr:rowOff>
    </xdr:from>
    <xdr:to>
      <xdr:col>5</xdr:col>
      <xdr:colOff>701040</xdr:colOff>
      <xdr:row>31</xdr:row>
      <xdr:rowOff>0</xdr:rowOff>
    </xdr:to>
    <xdr:sp macro="" textlink="">
      <xdr:nvSpPr>
        <xdr:cNvPr id="2" name="Forme lib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38650" y="4697730"/>
          <a:ext cx="805815" cy="426720"/>
        </a:xfrm>
        <a:custGeom>
          <a:avLst/>
          <a:gdLst>
            <a:gd name="connsiteX0" fmla="*/ 0 w 807720"/>
            <a:gd name="connsiteY0" fmla="*/ 0 h 167640"/>
            <a:gd name="connsiteX1" fmla="*/ 807720 w 807720"/>
            <a:gd name="connsiteY1" fmla="*/ 0 h 167640"/>
            <a:gd name="connsiteX2" fmla="*/ 807720 w 807720"/>
            <a:gd name="connsiteY2" fmla="*/ 167640 h 1676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07720" h="167640">
              <a:moveTo>
                <a:pt x="0" y="0"/>
              </a:moveTo>
              <a:lnTo>
                <a:pt x="807720" y="0"/>
              </a:lnTo>
              <a:lnTo>
                <a:pt x="807720" y="167640"/>
              </a:lnTo>
            </a:path>
          </a:pathLst>
        </a:custGeom>
        <a:noFill/>
        <a:ln w="9525"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76200</xdr:colOff>
      <xdr:row>33</xdr:row>
      <xdr:rowOff>15240</xdr:rowOff>
    </xdr:from>
    <xdr:to>
      <xdr:col>5</xdr:col>
      <xdr:colOff>701040</xdr:colOff>
      <xdr:row>34</xdr:row>
      <xdr:rowOff>85725</xdr:rowOff>
    </xdr:to>
    <xdr:sp macro="" textlink="">
      <xdr:nvSpPr>
        <xdr:cNvPr id="6" name="Forme lib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flipV="1">
          <a:off x="4438650" y="5473065"/>
          <a:ext cx="805815" cy="232410"/>
        </a:xfrm>
        <a:custGeom>
          <a:avLst/>
          <a:gdLst>
            <a:gd name="connsiteX0" fmla="*/ 0 w 807720"/>
            <a:gd name="connsiteY0" fmla="*/ 0 h 167640"/>
            <a:gd name="connsiteX1" fmla="*/ 807720 w 807720"/>
            <a:gd name="connsiteY1" fmla="*/ 0 h 167640"/>
            <a:gd name="connsiteX2" fmla="*/ 807720 w 807720"/>
            <a:gd name="connsiteY2" fmla="*/ 167640 h 1676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07720" h="167640">
              <a:moveTo>
                <a:pt x="0" y="0"/>
              </a:moveTo>
              <a:lnTo>
                <a:pt x="807720" y="0"/>
              </a:lnTo>
              <a:lnTo>
                <a:pt x="807720" y="167640"/>
              </a:lnTo>
            </a:path>
          </a:pathLst>
        </a:custGeom>
        <a:noFill/>
        <a:ln w="9525"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133350</xdr:colOff>
      <xdr:row>3</xdr:row>
      <xdr:rowOff>95250</xdr:rowOff>
    </xdr:from>
    <xdr:to>
      <xdr:col>15</xdr:col>
      <xdr:colOff>561975</xdr:colOff>
      <xdr:row>47</xdr:row>
      <xdr:rowOff>3175</xdr:rowOff>
    </xdr:to>
    <xdr:grpSp>
      <xdr:nvGrpSpPr>
        <xdr:cNvPr id="21" name="Groupe 20">
          <a:extLst>
            <a:ext uri="{FF2B5EF4-FFF2-40B4-BE49-F238E27FC236}">
              <a16:creationId xmlns:a16="http://schemas.microsoft.com/office/drawing/2014/main" id="{BECE3243-8F0A-1C2D-D9E1-5269D9EA5958}"/>
            </a:ext>
          </a:extLst>
        </xdr:cNvPr>
        <xdr:cNvGrpSpPr/>
      </xdr:nvGrpSpPr>
      <xdr:grpSpPr>
        <a:xfrm>
          <a:off x="8782050" y="628650"/>
          <a:ext cx="5343525" cy="7127875"/>
          <a:chOff x="8705850" y="628650"/>
          <a:chExt cx="5343525" cy="7127875"/>
        </a:xfrm>
      </xdr:grpSpPr>
      <xdr:sp macro="" textlink="">
        <xdr:nvSpPr>
          <xdr:cNvPr id="1075" name="Rectangle 1074">
            <a:extLst>
              <a:ext uri="{FF2B5EF4-FFF2-40B4-BE49-F238E27FC236}">
                <a16:creationId xmlns:a16="http://schemas.microsoft.com/office/drawing/2014/main" id="{AF46AC29-84E8-FA9D-19A7-7CDB81F3FFDB}"/>
              </a:ext>
            </a:extLst>
          </xdr:cNvPr>
          <xdr:cNvSpPr/>
        </xdr:nvSpPr>
        <xdr:spPr>
          <a:xfrm>
            <a:off x="9509923" y="2829787"/>
            <a:ext cx="2513802" cy="725155"/>
          </a:xfrm>
          <a:prstGeom prst="rect">
            <a:avLst/>
          </a:prstGeom>
          <a:solidFill>
            <a:srgbClr val="FFFF00"/>
          </a:solidFill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74" name="Rectangle 1073">
            <a:extLst>
              <a:ext uri="{FF2B5EF4-FFF2-40B4-BE49-F238E27FC236}">
                <a16:creationId xmlns:a16="http://schemas.microsoft.com/office/drawing/2014/main" id="{46B9379B-F0B8-2E25-E484-1E81A550603F}"/>
              </a:ext>
            </a:extLst>
          </xdr:cNvPr>
          <xdr:cNvSpPr/>
        </xdr:nvSpPr>
        <xdr:spPr>
          <a:xfrm>
            <a:off x="10172701" y="2824497"/>
            <a:ext cx="1200150" cy="730444"/>
          </a:xfrm>
          <a:prstGeom prst="rect">
            <a:avLst/>
          </a:prstGeom>
          <a:solidFill>
            <a:schemeClr val="bg1"/>
          </a:solidFill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041" name="Groupe 1040">
            <a:extLst>
              <a:ext uri="{FF2B5EF4-FFF2-40B4-BE49-F238E27FC236}">
                <a16:creationId xmlns:a16="http://schemas.microsoft.com/office/drawing/2014/main" id="{D9108ACD-CF76-F47A-879D-995BB85D6BB6}"/>
              </a:ext>
            </a:extLst>
          </xdr:cNvPr>
          <xdr:cNvGrpSpPr/>
        </xdr:nvGrpSpPr>
        <xdr:grpSpPr>
          <a:xfrm>
            <a:off x="10208520" y="3067051"/>
            <a:ext cx="1136209" cy="3821112"/>
            <a:chOff x="10500620" y="1166814"/>
            <a:chExt cx="1139384" cy="3770312"/>
          </a:xfrm>
          <a:solidFill>
            <a:schemeClr val="bg1">
              <a:lumMod val="85000"/>
            </a:schemeClr>
          </a:solidFill>
        </xdr:grpSpPr>
        <xdr:grpSp>
          <xdr:nvGrpSpPr>
            <xdr:cNvPr id="61" name="Groupe 60">
              <a:extLst>
                <a:ext uri="{FF2B5EF4-FFF2-40B4-BE49-F238E27FC236}">
                  <a16:creationId xmlns:a16="http://schemas.microsoft.com/office/drawing/2014/main" id="{E6D56E67-48D1-68F0-9F6E-8CE330E91ECD}"/>
                </a:ext>
              </a:extLst>
            </xdr:cNvPr>
            <xdr:cNvGrpSpPr/>
          </xdr:nvGrpSpPr>
          <xdr:grpSpPr>
            <a:xfrm>
              <a:off x="10500620" y="1166814"/>
              <a:ext cx="178946" cy="3675062"/>
              <a:chOff x="10500620" y="1166814"/>
              <a:chExt cx="178946" cy="3675062"/>
            </a:xfrm>
            <a:grpFill/>
          </xdr:grpSpPr>
          <xdr:sp macro="" textlink="">
            <xdr:nvSpPr>
              <xdr:cNvPr id="36" name="Forme libre : forme 35">
                <a:extLst>
                  <a:ext uri="{FF2B5EF4-FFF2-40B4-BE49-F238E27FC236}">
                    <a16:creationId xmlns:a16="http://schemas.microsoft.com/office/drawing/2014/main" id="{57C7D997-AA7B-37C8-16AB-2B26704A1CCA}"/>
                  </a:ext>
                </a:extLst>
              </xdr:cNvPr>
              <xdr:cNvSpPr/>
            </xdr:nvSpPr>
            <xdr:spPr>
              <a:xfrm>
                <a:off x="10500620" y="143097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37" name="Forme libre : forme 36">
                <a:extLst>
                  <a:ext uri="{FF2B5EF4-FFF2-40B4-BE49-F238E27FC236}">
                    <a16:creationId xmlns:a16="http://schemas.microsoft.com/office/drawing/2014/main" id="{6DA54715-537D-B2A9-E50C-3A604DB57777}"/>
                  </a:ext>
                </a:extLst>
              </xdr:cNvPr>
              <xdr:cNvSpPr/>
            </xdr:nvSpPr>
            <xdr:spPr>
              <a:xfrm>
                <a:off x="10500620" y="1695128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38" name="Forme libre : forme 37">
                <a:extLst>
                  <a:ext uri="{FF2B5EF4-FFF2-40B4-BE49-F238E27FC236}">
                    <a16:creationId xmlns:a16="http://schemas.microsoft.com/office/drawing/2014/main" id="{3C66E01B-560A-1D8E-E049-45A5E597E716}"/>
                  </a:ext>
                </a:extLst>
              </xdr:cNvPr>
              <xdr:cNvSpPr/>
            </xdr:nvSpPr>
            <xdr:spPr>
              <a:xfrm>
                <a:off x="10500620" y="1166814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39" name="Forme libre : forme 38">
                <a:extLst>
                  <a:ext uri="{FF2B5EF4-FFF2-40B4-BE49-F238E27FC236}">
                    <a16:creationId xmlns:a16="http://schemas.microsoft.com/office/drawing/2014/main" id="{48FFD161-1756-54E2-22E7-46F7C6BA9353}"/>
                  </a:ext>
                </a:extLst>
              </xdr:cNvPr>
              <xdr:cNvSpPr/>
            </xdr:nvSpPr>
            <xdr:spPr>
              <a:xfrm>
                <a:off x="10500620" y="195540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0" name="Forme libre : forme 39">
                <a:extLst>
                  <a:ext uri="{FF2B5EF4-FFF2-40B4-BE49-F238E27FC236}">
                    <a16:creationId xmlns:a16="http://schemas.microsoft.com/office/drawing/2014/main" id="{DC01B472-D3C9-4DAB-ECDC-F8D8529BD2C8}"/>
                  </a:ext>
                </a:extLst>
              </xdr:cNvPr>
              <xdr:cNvSpPr/>
            </xdr:nvSpPr>
            <xdr:spPr>
              <a:xfrm>
                <a:off x="10500620" y="221178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2" name="Forme libre : forme 41">
                <a:extLst>
                  <a:ext uri="{FF2B5EF4-FFF2-40B4-BE49-F238E27FC236}">
                    <a16:creationId xmlns:a16="http://schemas.microsoft.com/office/drawing/2014/main" id="{F81635A1-DCEE-07F1-E456-14F9AC8C9151}"/>
                  </a:ext>
                </a:extLst>
              </xdr:cNvPr>
              <xdr:cNvSpPr/>
            </xdr:nvSpPr>
            <xdr:spPr>
              <a:xfrm>
                <a:off x="10500620" y="2475946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3" name="Forme libre : forme 42">
                <a:extLst>
                  <a:ext uri="{FF2B5EF4-FFF2-40B4-BE49-F238E27FC236}">
                    <a16:creationId xmlns:a16="http://schemas.microsoft.com/office/drawing/2014/main" id="{4AEE2090-ED5B-3F87-200C-9A43136FE7C4}"/>
                  </a:ext>
                </a:extLst>
              </xdr:cNvPr>
              <xdr:cNvSpPr/>
            </xdr:nvSpPr>
            <xdr:spPr>
              <a:xfrm>
                <a:off x="10500620" y="273621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6" name="Forme libre : forme 45">
                <a:extLst>
                  <a:ext uri="{FF2B5EF4-FFF2-40B4-BE49-F238E27FC236}">
                    <a16:creationId xmlns:a16="http://schemas.microsoft.com/office/drawing/2014/main" id="{930C7CAD-30E9-F549-62F5-CC6AD9A1D293}"/>
                  </a:ext>
                </a:extLst>
              </xdr:cNvPr>
              <xdr:cNvSpPr/>
            </xdr:nvSpPr>
            <xdr:spPr>
              <a:xfrm>
                <a:off x="10500620" y="327247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7" name="Forme libre : forme 46">
                <a:extLst>
                  <a:ext uri="{FF2B5EF4-FFF2-40B4-BE49-F238E27FC236}">
                    <a16:creationId xmlns:a16="http://schemas.microsoft.com/office/drawing/2014/main" id="{1B977106-C067-2810-A7A0-4C690AAA3E9C}"/>
                  </a:ext>
                </a:extLst>
              </xdr:cNvPr>
              <xdr:cNvSpPr/>
            </xdr:nvSpPr>
            <xdr:spPr>
              <a:xfrm>
                <a:off x="10500620" y="3536628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8" name="Forme libre : forme 47">
                <a:extLst>
                  <a:ext uri="{FF2B5EF4-FFF2-40B4-BE49-F238E27FC236}">
                    <a16:creationId xmlns:a16="http://schemas.microsoft.com/office/drawing/2014/main" id="{7ECA1FC5-43EC-9588-3E27-7C60A643CB67}"/>
                  </a:ext>
                </a:extLst>
              </xdr:cNvPr>
              <xdr:cNvSpPr/>
            </xdr:nvSpPr>
            <xdr:spPr>
              <a:xfrm>
                <a:off x="10500620" y="3008314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49" name="Forme libre : forme 48">
                <a:extLst>
                  <a:ext uri="{FF2B5EF4-FFF2-40B4-BE49-F238E27FC236}">
                    <a16:creationId xmlns:a16="http://schemas.microsoft.com/office/drawing/2014/main" id="{8918F40D-B669-6B2F-D58F-0C7188AF7994}"/>
                  </a:ext>
                </a:extLst>
              </xdr:cNvPr>
              <xdr:cNvSpPr/>
            </xdr:nvSpPr>
            <xdr:spPr>
              <a:xfrm>
                <a:off x="10500620" y="379690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50" name="Forme libre : forme 49">
                <a:extLst>
                  <a:ext uri="{FF2B5EF4-FFF2-40B4-BE49-F238E27FC236}">
                    <a16:creationId xmlns:a16="http://schemas.microsoft.com/office/drawing/2014/main" id="{C9C3D846-9B41-787D-829D-00A323865466}"/>
                  </a:ext>
                </a:extLst>
              </xdr:cNvPr>
              <xdr:cNvSpPr/>
            </xdr:nvSpPr>
            <xdr:spPr>
              <a:xfrm>
                <a:off x="10500620" y="405328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51" name="Forme libre : forme 50">
                <a:extLst>
                  <a:ext uri="{FF2B5EF4-FFF2-40B4-BE49-F238E27FC236}">
                    <a16:creationId xmlns:a16="http://schemas.microsoft.com/office/drawing/2014/main" id="{DF40F8E3-0ACF-D180-E0CF-9FEA985ADB83}"/>
                  </a:ext>
                </a:extLst>
              </xdr:cNvPr>
              <xdr:cNvSpPr/>
            </xdr:nvSpPr>
            <xdr:spPr>
              <a:xfrm>
                <a:off x="10500620" y="4317446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52" name="Forme libre : forme 51">
                <a:extLst>
                  <a:ext uri="{FF2B5EF4-FFF2-40B4-BE49-F238E27FC236}">
                    <a16:creationId xmlns:a16="http://schemas.microsoft.com/office/drawing/2014/main" id="{4AB80874-D8EC-5B62-EF67-A91FFCE96A0F}"/>
                  </a:ext>
                </a:extLst>
              </xdr:cNvPr>
              <xdr:cNvSpPr/>
            </xdr:nvSpPr>
            <xdr:spPr>
              <a:xfrm>
                <a:off x="10500620" y="457771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</xdr:grpSp>
        <xdr:grpSp>
          <xdr:nvGrpSpPr>
            <xdr:cNvPr id="62" name="Groupe 61">
              <a:extLst>
                <a:ext uri="{FF2B5EF4-FFF2-40B4-BE49-F238E27FC236}">
                  <a16:creationId xmlns:a16="http://schemas.microsoft.com/office/drawing/2014/main" id="{03CA6D45-A452-D92C-C635-B2DC20CF19E0}"/>
                </a:ext>
              </a:extLst>
            </xdr:cNvPr>
            <xdr:cNvGrpSpPr/>
          </xdr:nvGrpSpPr>
          <xdr:grpSpPr>
            <a:xfrm flipH="1">
              <a:off x="11461058" y="1262064"/>
              <a:ext cx="178946" cy="3675062"/>
              <a:chOff x="10500620" y="1166814"/>
              <a:chExt cx="178946" cy="3675062"/>
            </a:xfrm>
            <a:grpFill/>
          </xdr:grpSpPr>
          <xdr:sp macro="" textlink="">
            <xdr:nvSpPr>
              <xdr:cNvPr id="63" name="Forme libre : forme 62">
                <a:extLst>
                  <a:ext uri="{FF2B5EF4-FFF2-40B4-BE49-F238E27FC236}">
                    <a16:creationId xmlns:a16="http://schemas.microsoft.com/office/drawing/2014/main" id="{C727B78A-E9E8-C230-CAA8-DF812991D682}"/>
                  </a:ext>
                </a:extLst>
              </xdr:cNvPr>
              <xdr:cNvSpPr/>
            </xdr:nvSpPr>
            <xdr:spPr>
              <a:xfrm>
                <a:off x="10500620" y="143097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24" name="Forme libre : forme 1023">
                <a:extLst>
                  <a:ext uri="{FF2B5EF4-FFF2-40B4-BE49-F238E27FC236}">
                    <a16:creationId xmlns:a16="http://schemas.microsoft.com/office/drawing/2014/main" id="{07E31C88-BD0B-9BF7-BC54-45B6FA092D8C}"/>
                  </a:ext>
                </a:extLst>
              </xdr:cNvPr>
              <xdr:cNvSpPr/>
            </xdr:nvSpPr>
            <xdr:spPr>
              <a:xfrm>
                <a:off x="10500620" y="1695128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28" name="Forme libre : forme 1027">
                <a:extLst>
                  <a:ext uri="{FF2B5EF4-FFF2-40B4-BE49-F238E27FC236}">
                    <a16:creationId xmlns:a16="http://schemas.microsoft.com/office/drawing/2014/main" id="{48B2DD3B-0988-1BD5-E4C5-7152EDD8F0B9}"/>
                  </a:ext>
                </a:extLst>
              </xdr:cNvPr>
              <xdr:cNvSpPr/>
            </xdr:nvSpPr>
            <xdr:spPr>
              <a:xfrm>
                <a:off x="10500620" y="1166814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29" name="Forme libre : forme 1028">
                <a:extLst>
                  <a:ext uri="{FF2B5EF4-FFF2-40B4-BE49-F238E27FC236}">
                    <a16:creationId xmlns:a16="http://schemas.microsoft.com/office/drawing/2014/main" id="{57968C7B-46F0-FEC5-5F76-C5BB123C8CE4}"/>
                  </a:ext>
                </a:extLst>
              </xdr:cNvPr>
              <xdr:cNvSpPr/>
            </xdr:nvSpPr>
            <xdr:spPr>
              <a:xfrm>
                <a:off x="10500620" y="195540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0" name="Forme libre : forme 1029">
                <a:extLst>
                  <a:ext uri="{FF2B5EF4-FFF2-40B4-BE49-F238E27FC236}">
                    <a16:creationId xmlns:a16="http://schemas.microsoft.com/office/drawing/2014/main" id="{269EFE12-AA6F-4122-EA17-6E84E7BE88A5}"/>
                  </a:ext>
                </a:extLst>
              </xdr:cNvPr>
              <xdr:cNvSpPr/>
            </xdr:nvSpPr>
            <xdr:spPr>
              <a:xfrm>
                <a:off x="10500620" y="221178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1" name="Forme libre : forme 1030">
                <a:extLst>
                  <a:ext uri="{FF2B5EF4-FFF2-40B4-BE49-F238E27FC236}">
                    <a16:creationId xmlns:a16="http://schemas.microsoft.com/office/drawing/2014/main" id="{5738BA48-69C2-DE3A-4799-806F849EFC8E}"/>
                  </a:ext>
                </a:extLst>
              </xdr:cNvPr>
              <xdr:cNvSpPr/>
            </xdr:nvSpPr>
            <xdr:spPr>
              <a:xfrm>
                <a:off x="10500620" y="2475946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2" name="Forme libre : forme 1031">
                <a:extLst>
                  <a:ext uri="{FF2B5EF4-FFF2-40B4-BE49-F238E27FC236}">
                    <a16:creationId xmlns:a16="http://schemas.microsoft.com/office/drawing/2014/main" id="{29C741E7-B232-4939-89EB-E205B6F8E249}"/>
                  </a:ext>
                </a:extLst>
              </xdr:cNvPr>
              <xdr:cNvSpPr/>
            </xdr:nvSpPr>
            <xdr:spPr>
              <a:xfrm>
                <a:off x="10500620" y="273621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3" name="Forme libre : forme 1032">
                <a:extLst>
                  <a:ext uri="{FF2B5EF4-FFF2-40B4-BE49-F238E27FC236}">
                    <a16:creationId xmlns:a16="http://schemas.microsoft.com/office/drawing/2014/main" id="{C5C6DCFC-9B10-1F7A-D329-982705CC1817}"/>
                  </a:ext>
                </a:extLst>
              </xdr:cNvPr>
              <xdr:cNvSpPr/>
            </xdr:nvSpPr>
            <xdr:spPr>
              <a:xfrm>
                <a:off x="10500620" y="327247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4" name="Forme libre : forme 1033">
                <a:extLst>
                  <a:ext uri="{FF2B5EF4-FFF2-40B4-BE49-F238E27FC236}">
                    <a16:creationId xmlns:a16="http://schemas.microsoft.com/office/drawing/2014/main" id="{8E027BDB-727F-98AC-CE0D-1C27519F1FD5}"/>
                  </a:ext>
                </a:extLst>
              </xdr:cNvPr>
              <xdr:cNvSpPr/>
            </xdr:nvSpPr>
            <xdr:spPr>
              <a:xfrm>
                <a:off x="10500620" y="3536628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5" name="Forme libre : forme 1034">
                <a:extLst>
                  <a:ext uri="{FF2B5EF4-FFF2-40B4-BE49-F238E27FC236}">
                    <a16:creationId xmlns:a16="http://schemas.microsoft.com/office/drawing/2014/main" id="{387C4A09-C0E3-6423-418B-DE71547BE4A6}"/>
                  </a:ext>
                </a:extLst>
              </xdr:cNvPr>
              <xdr:cNvSpPr/>
            </xdr:nvSpPr>
            <xdr:spPr>
              <a:xfrm>
                <a:off x="10500620" y="3008314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6" name="Forme libre : forme 1035">
                <a:extLst>
                  <a:ext uri="{FF2B5EF4-FFF2-40B4-BE49-F238E27FC236}">
                    <a16:creationId xmlns:a16="http://schemas.microsoft.com/office/drawing/2014/main" id="{DABF75B5-6B6C-68AF-59A3-27D03A50ECDB}"/>
                  </a:ext>
                </a:extLst>
              </xdr:cNvPr>
              <xdr:cNvSpPr/>
            </xdr:nvSpPr>
            <xdr:spPr>
              <a:xfrm>
                <a:off x="10500620" y="3796901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7" name="Forme libre : forme 1036">
                <a:extLst>
                  <a:ext uri="{FF2B5EF4-FFF2-40B4-BE49-F238E27FC236}">
                    <a16:creationId xmlns:a16="http://schemas.microsoft.com/office/drawing/2014/main" id="{B78FF4FF-D429-BC03-9A2A-4C45A06F4799}"/>
                  </a:ext>
                </a:extLst>
              </xdr:cNvPr>
              <xdr:cNvSpPr/>
            </xdr:nvSpPr>
            <xdr:spPr>
              <a:xfrm>
                <a:off x="10500620" y="405328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8" name="Forme libre : forme 1037">
                <a:extLst>
                  <a:ext uri="{FF2B5EF4-FFF2-40B4-BE49-F238E27FC236}">
                    <a16:creationId xmlns:a16="http://schemas.microsoft.com/office/drawing/2014/main" id="{D87D7464-13A6-6EC6-A12E-EA80BF06BB98}"/>
                  </a:ext>
                </a:extLst>
              </xdr:cNvPr>
              <xdr:cNvSpPr/>
            </xdr:nvSpPr>
            <xdr:spPr>
              <a:xfrm>
                <a:off x="10500620" y="4317446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  <xdr:sp macro="" textlink="">
            <xdr:nvSpPr>
              <xdr:cNvPr id="1039" name="Forme libre : forme 1038">
                <a:extLst>
                  <a:ext uri="{FF2B5EF4-FFF2-40B4-BE49-F238E27FC236}">
                    <a16:creationId xmlns:a16="http://schemas.microsoft.com/office/drawing/2014/main" id="{FF076AB8-37F4-DEC3-21F8-970680F853A7}"/>
                  </a:ext>
                </a:extLst>
              </xdr:cNvPr>
              <xdr:cNvSpPr/>
            </xdr:nvSpPr>
            <xdr:spPr>
              <a:xfrm>
                <a:off x="10500620" y="4577719"/>
                <a:ext cx="178946" cy="264157"/>
              </a:xfrm>
              <a:custGeom>
                <a:avLst/>
                <a:gdLst>
                  <a:gd name="connsiteX0" fmla="*/ 1325563 w 1333500"/>
                  <a:gd name="connsiteY0" fmla="*/ 1968500 h 1968500"/>
                  <a:gd name="connsiteX1" fmla="*/ 1325563 w 1333500"/>
                  <a:gd name="connsiteY1" fmla="*/ 1841500 h 1968500"/>
                  <a:gd name="connsiteX2" fmla="*/ 0 w 1333500"/>
                  <a:gd name="connsiteY2" fmla="*/ 1095375 h 1968500"/>
                  <a:gd name="connsiteX3" fmla="*/ 0 w 1333500"/>
                  <a:gd name="connsiteY3" fmla="*/ 857250 h 1968500"/>
                  <a:gd name="connsiteX4" fmla="*/ 1333500 w 1333500"/>
                  <a:gd name="connsiteY4" fmla="*/ 103187 h 1968500"/>
                  <a:gd name="connsiteX5" fmla="*/ 1333500 w 1333500"/>
                  <a:gd name="connsiteY5" fmla="*/ 0 h 19685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1333500" h="1968500">
                    <a:moveTo>
                      <a:pt x="1325563" y="1968500"/>
                    </a:moveTo>
                    <a:lnTo>
                      <a:pt x="1325563" y="1841500"/>
                    </a:lnTo>
                    <a:lnTo>
                      <a:pt x="0" y="1095375"/>
                    </a:lnTo>
                    <a:lnTo>
                      <a:pt x="0" y="857250"/>
                    </a:lnTo>
                    <a:lnTo>
                      <a:pt x="1333500" y="103187"/>
                    </a:lnTo>
                    <a:lnTo>
                      <a:pt x="1333500" y="0"/>
                    </a:lnTo>
                  </a:path>
                </a:pathLst>
              </a:custGeom>
              <a:grpFill/>
              <a:ln w="19050"/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fr-FR" sz="1100"/>
              </a:p>
            </xdr:txBody>
          </xdr:sp>
        </xdr:grpSp>
      </xdr:grpSp>
      <xdr:sp macro="" textlink="">
        <xdr:nvSpPr>
          <xdr:cNvPr id="1053" name="Rectangle 1052">
            <a:extLst>
              <a:ext uri="{FF2B5EF4-FFF2-40B4-BE49-F238E27FC236}">
                <a16:creationId xmlns:a16="http://schemas.microsoft.com/office/drawing/2014/main" id="{896A29F0-CADD-83EB-B7C7-CF31146EF297}"/>
              </a:ext>
            </a:extLst>
          </xdr:cNvPr>
          <xdr:cNvSpPr/>
        </xdr:nvSpPr>
        <xdr:spPr>
          <a:xfrm>
            <a:off x="10349179" y="1552575"/>
            <a:ext cx="854339" cy="850900"/>
          </a:xfrm>
          <a:prstGeom prst="rect">
            <a:avLst/>
          </a:prstGeom>
          <a:noFill/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1055" name="Groupe 1054">
            <a:extLst>
              <a:ext uri="{FF2B5EF4-FFF2-40B4-BE49-F238E27FC236}">
                <a16:creationId xmlns:a16="http://schemas.microsoft.com/office/drawing/2014/main" id="{35F1AC81-FB6F-7072-B517-F0D1FDD95570}"/>
              </a:ext>
            </a:extLst>
          </xdr:cNvPr>
          <xdr:cNvGrpSpPr/>
        </xdr:nvGrpSpPr>
        <xdr:grpSpPr>
          <a:xfrm>
            <a:off x="11175768" y="4883151"/>
            <a:ext cx="178622" cy="1340213"/>
            <a:chOff x="9214745" y="4084736"/>
            <a:chExt cx="178622" cy="1342502"/>
          </a:xfrm>
          <a:solidFill>
            <a:srgbClr val="FFFF00"/>
          </a:solidFill>
        </xdr:grpSpPr>
        <xdr:sp macro="" textlink="">
          <xdr:nvSpPr>
            <xdr:cNvPr id="1056" name="Forme libre : forme 1055">
              <a:extLst>
                <a:ext uri="{FF2B5EF4-FFF2-40B4-BE49-F238E27FC236}">
                  <a16:creationId xmlns:a16="http://schemas.microsoft.com/office/drawing/2014/main" id="{8E1CB64E-B92C-CD8E-190E-A68D28FEF15E}"/>
                </a:ext>
              </a:extLst>
            </xdr:cNvPr>
            <xdr:cNvSpPr/>
          </xdr:nvSpPr>
          <xdr:spPr>
            <a:xfrm>
              <a:off x="9214745" y="4355372"/>
              <a:ext cx="178622" cy="277116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57" name="Forme libre : forme 1056">
              <a:extLst>
                <a:ext uri="{FF2B5EF4-FFF2-40B4-BE49-F238E27FC236}">
                  <a16:creationId xmlns:a16="http://schemas.microsoft.com/office/drawing/2014/main" id="{7689D6D4-9950-3A85-B94C-B4779FB4D127}"/>
                </a:ext>
              </a:extLst>
            </xdr:cNvPr>
            <xdr:cNvSpPr/>
          </xdr:nvSpPr>
          <xdr:spPr>
            <a:xfrm>
              <a:off x="9214745" y="4632488"/>
              <a:ext cx="178622" cy="277117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58" name="Forme libre : forme 1057">
              <a:extLst>
                <a:ext uri="{FF2B5EF4-FFF2-40B4-BE49-F238E27FC236}">
                  <a16:creationId xmlns:a16="http://schemas.microsoft.com/office/drawing/2014/main" id="{6D38346E-6CF4-6680-28EB-B200A9708100}"/>
                </a:ext>
              </a:extLst>
            </xdr:cNvPr>
            <xdr:cNvSpPr/>
          </xdr:nvSpPr>
          <xdr:spPr>
            <a:xfrm>
              <a:off x="9214745" y="4084736"/>
              <a:ext cx="178622" cy="270636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59" name="Forme libre : forme 1058">
              <a:extLst>
                <a:ext uri="{FF2B5EF4-FFF2-40B4-BE49-F238E27FC236}">
                  <a16:creationId xmlns:a16="http://schemas.microsoft.com/office/drawing/2014/main" id="{4026A702-B5EE-654A-FB9A-D3ACBF358DFE}"/>
                </a:ext>
              </a:extLst>
            </xdr:cNvPr>
            <xdr:cNvSpPr/>
          </xdr:nvSpPr>
          <xdr:spPr>
            <a:xfrm>
              <a:off x="9214745" y="4905721"/>
              <a:ext cx="178622" cy="264481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60" name="Forme libre : forme 1059">
              <a:extLst>
                <a:ext uri="{FF2B5EF4-FFF2-40B4-BE49-F238E27FC236}">
                  <a16:creationId xmlns:a16="http://schemas.microsoft.com/office/drawing/2014/main" id="{F2E3E71E-0873-A6F8-C525-E1ACA3E77E80}"/>
                </a:ext>
              </a:extLst>
            </xdr:cNvPr>
            <xdr:cNvSpPr/>
          </xdr:nvSpPr>
          <xdr:spPr>
            <a:xfrm>
              <a:off x="9214745" y="5162433"/>
              <a:ext cx="178622" cy="264805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1067" name="Forme libre : forme 1066">
            <a:extLst>
              <a:ext uri="{FF2B5EF4-FFF2-40B4-BE49-F238E27FC236}">
                <a16:creationId xmlns:a16="http://schemas.microsoft.com/office/drawing/2014/main" id="{39B69A6B-FC5B-A740-3CBC-63CA0F52BE9C}"/>
              </a:ext>
            </a:extLst>
          </xdr:cNvPr>
          <xdr:cNvSpPr/>
        </xdr:nvSpPr>
        <xdr:spPr>
          <a:xfrm>
            <a:off x="11343692" y="4916262"/>
            <a:ext cx="839755" cy="1308855"/>
          </a:xfrm>
          <a:custGeom>
            <a:avLst/>
            <a:gdLst>
              <a:gd name="connsiteX0" fmla="*/ 9719 w 835867"/>
              <a:gd name="connsiteY0" fmla="*/ 0 h 1370433"/>
              <a:gd name="connsiteX1" fmla="*/ 835867 w 835867"/>
              <a:gd name="connsiteY1" fmla="*/ 0 h 1370433"/>
              <a:gd name="connsiteX2" fmla="*/ 835867 w 835867"/>
              <a:gd name="connsiteY2" fmla="*/ 281862 h 1370433"/>
              <a:gd name="connsiteX3" fmla="*/ 369336 w 835867"/>
              <a:gd name="connsiteY3" fmla="*/ 281862 h 1370433"/>
              <a:gd name="connsiteX4" fmla="*/ 369336 w 835867"/>
              <a:gd name="connsiteY4" fmla="*/ 1370433 h 1370433"/>
              <a:gd name="connsiteX5" fmla="*/ 0 w 835867"/>
              <a:gd name="connsiteY5" fmla="*/ 1370433 h 13704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835867" h="1370433">
                <a:moveTo>
                  <a:pt x="9719" y="0"/>
                </a:moveTo>
                <a:lnTo>
                  <a:pt x="835867" y="0"/>
                </a:lnTo>
                <a:lnTo>
                  <a:pt x="835867" y="281862"/>
                </a:lnTo>
                <a:lnTo>
                  <a:pt x="369336" y="281862"/>
                </a:lnTo>
                <a:lnTo>
                  <a:pt x="369336" y="1370433"/>
                </a:lnTo>
                <a:lnTo>
                  <a:pt x="0" y="1370433"/>
                </a:lnTo>
              </a:path>
            </a:pathLst>
          </a:custGeom>
          <a:solidFill>
            <a:srgbClr val="FFFF0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68" name="Forme libre : forme 1067">
            <a:extLst>
              <a:ext uri="{FF2B5EF4-FFF2-40B4-BE49-F238E27FC236}">
                <a16:creationId xmlns:a16="http://schemas.microsoft.com/office/drawing/2014/main" id="{ACBFE4F3-A261-4FE8-6CD6-91C9A8FE77A6}"/>
              </a:ext>
            </a:extLst>
          </xdr:cNvPr>
          <xdr:cNvSpPr/>
        </xdr:nvSpPr>
        <xdr:spPr>
          <a:xfrm>
            <a:off x="9369490" y="4905374"/>
            <a:ext cx="984379" cy="1338791"/>
          </a:xfrm>
          <a:custGeom>
            <a:avLst/>
            <a:gdLst>
              <a:gd name="connsiteX0" fmla="*/ 981658 w 981658"/>
              <a:gd name="connsiteY0" fmla="*/ 0 h 1321837"/>
              <a:gd name="connsiteX1" fmla="*/ 0 w 981658"/>
              <a:gd name="connsiteY1" fmla="*/ 0 h 1321837"/>
              <a:gd name="connsiteX2" fmla="*/ 0 w 981658"/>
              <a:gd name="connsiteY2" fmla="*/ 281863 h 1321837"/>
              <a:gd name="connsiteX3" fmla="*/ 447092 w 981658"/>
              <a:gd name="connsiteY3" fmla="*/ 281863 h 1321837"/>
              <a:gd name="connsiteX4" fmla="*/ 447092 w 981658"/>
              <a:gd name="connsiteY4" fmla="*/ 1321837 h 1321837"/>
              <a:gd name="connsiteX5" fmla="*/ 962219 w 981658"/>
              <a:gd name="connsiteY5" fmla="*/ 1321837 h 132183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981658" h="1321837">
                <a:moveTo>
                  <a:pt x="981658" y="0"/>
                </a:moveTo>
                <a:lnTo>
                  <a:pt x="0" y="0"/>
                </a:lnTo>
                <a:lnTo>
                  <a:pt x="0" y="281863"/>
                </a:lnTo>
                <a:lnTo>
                  <a:pt x="447092" y="281863"/>
                </a:lnTo>
                <a:lnTo>
                  <a:pt x="447092" y="1321837"/>
                </a:lnTo>
                <a:lnTo>
                  <a:pt x="962219" y="1321837"/>
                </a:lnTo>
              </a:path>
            </a:pathLst>
          </a:custGeom>
          <a:solidFill>
            <a:srgbClr val="FFFF0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72" name="Rectangle 1071">
            <a:extLst>
              <a:ext uri="{FF2B5EF4-FFF2-40B4-BE49-F238E27FC236}">
                <a16:creationId xmlns:a16="http://schemas.microsoft.com/office/drawing/2014/main" id="{41C95F0F-0FE3-30D0-FA6B-EA5A85C768BF}"/>
              </a:ext>
            </a:extLst>
          </xdr:cNvPr>
          <xdr:cNvSpPr/>
        </xdr:nvSpPr>
        <xdr:spPr>
          <a:xfrm>
            <a:off x="10386483" y="2801565"/>
            <a:ext cx="779993" cy="4124665"/>
          </a:xfrm>
          <a:prstGeom prst="rect">
            <a:avLst/>
          </a:prstGeom>
          <a:solidFill>
            <a:schemeClr val="bg1">
              <a:lumMod val="85000"/>
            </a:schemeClr>
          </a:solidFill>
          <a:ln w="190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50" name="Forme libre : forme 1049">
            <a:extLst>
              <a:ext uri="{FF2B5EF4-FFF2-40B4-BE49-F238E27FC236}">
                <a16:creationId xmlns:a16="http://schemas.microsoft.com/office/drawing/2014/main" id="{EA547987-9B40-D155-A788-975D391E7FA7}"/>
              </a:ext>
            </a:extLst>
          </xdr:cNvPr>
          <xdr:cNvSpPr/>
        </xdr:nvSpPr>
        <xdr:spPr>
          <a:xfrm>
            <a:off x="10213181" y="6793706"/>
            <a:ext cx="966788" cy="102394"/>
          </a:xfrm>
          <a:custGeom>
            <a:avLst/>
            <a:gdLst>
              <a:gd name="connsiteX0" fmla="*/ 171450 w 966788"/>
              <a:gd name="connsiteY0" fmla="*/ 0 h 102394"/>
              <a:gd name="connsiteX1" fmla="*/ 0 w 966788"/>
              <a:gd name="connsiteY1" fmla="*/ 71438 h 102394"/>
              <a:gd name="connsiteX2" fmla="*/ 0 w 966788"/>
              <a:gd name="connsiteY2" fmla="*/ 102394 h 102394"/>
              <a:gd name="connsiteX3" fmla="*/ 966788 w 966788"/>
              <a:gd name="connsiteY3" fmla="*/ 102394 h 10239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66788" h="102394">
                <a:moveTo>
                  <a:pt x="171450" y="0"/>
                </a:moveTo>
                <a:lnTo>
                  <a:pt x="0" y="71438"/>
                </a:lnTo>
                <a:lnTo>
                  <a:pt x="0" y="102394"/>
                </a:lnTo>
                <a:lnTo>
                  <a:pt x="966788" y="102394"/>
                </a:lnTo>
              </a:path>
            </a:pathLst>
          </a:custGeom>
          <a:solidFill>
            <a:schemeClr val="bg1">
              <a:lumMod val="85000"/>
            </a:schemeClr>
          </a:solidFill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63" name="Rectangle 1062">
            <a:extLst>
              <a:ext uri="{FF2B5EF4-FFF2-40B4-BE49-F238E27FC236}">
                <a16:creationId xmlns:a16="http://schemas.microsoft.com/office/drawing/2014/main" id="{9AD9FDB2-B6DB-4545-66AD-52827A831784}"/>
              </a:ext>
            </a:extLst>
          </xdr:cNvPr>
          <xdr:cNvSpPr/>
        </xdr:nvSpPr>
        <xdr:spPr>
          <a:xfrm rot="20919267">
            <a:off x="9837279" y="6768944"/>
            <a:ext cx="2035479" cy="260890"/>
          </a:xfrm>
          <a:prstGeom prst="rect">
            <a:avLst/>
          </a:prstGeom>
          <a:solidFill>
            <a:schemeClr val="bg1"/>
          </a:solidFill>
          <a:ln w="3175"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cxnSp macro="">
        <xdr:nvCxnSpPr>
          <xdr:cNvPr id="28" name="Connecteur droit 27">
            <a:extLst>
              <a:ext uri="{FF2B5EF4-FFF2-40B4-BE49-F238E27FC236}">
                <a16:creationId xmlns:a16="http://schemas.microsoft.com/office/drawing/2014/main" id="{C71AE9B8-6A0F-1F5A-FA06-C24223077E60}"/>
              </a:ext>
            </a:extLst>
          </xdr:cNvPr>
          <xdr:cNvCxnSpPr/>
        </xdr:nvCxnSpPr>
        <xdr:spPr>
          <a:xfrm flipH="1">
            <a:off x="9791635" y="6619875"/>
            <a:ext cx="1831541" cy="353223"/>
          </a:xfrm>
          <a:prstGeom prst="line">
            <a:avLst/>
          </a:prstGeom>
          <a:ln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054" name="Groupe 1053">
            <a:extLst>
              <a:ext uri="{FF2B5EF4-FFF2-40B4-BE49-F238E27FC236}">
                <a16:creationId xmlns:a16="http://schemas.microsoft.com/office/drawing/2014/main" id="{9DEFD972-8664-0F91-9C8B-1F3D23E62289}"/>
              </a:ext>
            </a:extLst>
          </xdr:cNvPr>
          <xdr:cNvGrpSpPr/>
        </xdr:nvGrpSpPr>
        <xdr:grpSpPr>
          <a:xfrm>
            <a:off x="10180549" y="4930882"/>
            <a:ext cx="178622" cy="1315482"/>
            <a:chOff x="9214745" y="4084736"/>
            <a:chExt cx="178622" cy="1342502"/>
          </a:xfrm>
          <a:solidFill>
            <a:schemeClr val="bg1">
              <a:lumMod val="85000"/>
            </a:schemeClr>
          </a:solidFill>
        </xdr:grpSpPr>
        <xdr:sp macro="" textlink="">
          <xdr:nvSpPr>
            <xdr:cNvPr id="1043" name="Forme libre : forme 1042">
              <a:extLst>
                <a:ext uri="{FF2B5EF4-FFF2-40B4-BE49-F238E27FC236}">
                  <a16:creationId xmlns:a16="http://schemas.microsoft.com/office/drawing/2014/main" id="{16D6857A-5931-E40C-5A0F-B30FD51CEEBB}"/>
                </a:ext>
              </a:extLst>
            </xdr:cNvPr>
            <xdr:cNvSpPr/>
          </xdr:nvSpPr>
          <xdr:spPr>
            <a:xfrm>
              <a:off x="9214745" y="4355372"/>
              <a:ext cx="178622" cy="277116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44" name="Forme libre : forme 1043">
              <a:extLst>
                <a:ext uri="{FF2B5EF4-FFF2-40B4-BE49-F238E27FC236}">
                  <a16:creationId xmlns:a16="http://schemas.microsoft.com/office/drawing/2014/main" id="{FA50D5D0-E91E-7651-4553-1F6ADF3C71A3}"/>
                </a:ext>
              </a:extLst>
            </xdr:cNvPr>
            <xdr:cNvSpPr/>
          </xdr:nvSpPr>
          <xdr:spPr>
            <a:xfrm>
              <a:off x="9214745" y="4632488"/>
              <a:ext cx="178622" cy="277117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45" name="Forme libre : forme 1044">
              <a:extLst>
                <a:ext uri="{FF2B5EF4-FFF2-40B4-BE49-F238E27FC236}">
                  <a16:creationId xmlns:a16="http://schemas.microsoft.com/office/drawing/2014/main" id="{C7BB802C-A4E3-A085-5AA1-CD02857A8A32}"/>
                </a:ext>
              </a:extLst>
            </xdr:cNvPr>
            <xdr:cNvSpPr/>
          </xdr:nvSpPr>
          <xdr:spPr>
            <a:xfrm>
              <a:off x="9214745" y="4084736"/>
              <a:ext cx="178622" cy="270636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46" name="Forme libre : forme 1045">
              <a:extLst>
                <a:ext uri="{FF2B5EF4-FFF2-40B4-BE49-F238E27FC236}">
                  <a16:creationId xmlns:a16="http://schemas.microsoft.com/office/drawing/2014/main" id="{37446B93-5988-2374-E549-8E3F9AB4E054}"/>
                </a:ext>
              </a:extLst>
            </xdr:cNvPr>
            <xdr:cNvSpPr/>
          </xdr:nvSpPr>
          <xdr:spPr>
            <a:xfrm>
              <a:off x="9214745" y="4905721"/>
              <a:ext cx="178622" cy="264481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47" name="Forme libre : forme 1046">
              <a:extLst>
                <a:ext uri="{FF2B5EF4-FFF2-40B4-BE49-F238E27FC236}">
                  <a16:creationId xmlns:a16="http://schemas.microsoft.com/office/drawing/2014/main" id="{07BA0246-D61F-5C37-F3A9-CC631EA475F1}"/>
                </a:ext>
              </a:extLst>
            </xdr:cNvPr>
            <xdr:cNvSpPr/>
          </xdr:nvSpPr>
          <xdr:spPr>
            <a:xfrm>
              <a:off x="9214745" y="5162433"/>
              <a:ext cx="178622" cy="264805"/>
            </a:xfrm>
            <a:custGeom>
              <a:avLst/>
              <a:gdLst>
                <a:gd name="connsiteX0" fmla="*/ 1325563 w 1333500"/>
                <a:gd name="connsiteY0" fmla="*/ 1968500 h 1968500"/>
                <a:gd name="connsiteX1" fmla="*/ 1325563 w 1333500"/>
                <a:gd name="connsiteY1" fmla="*/ 1841500 h 1968500"/>
                <a:gd name="connsiteX2" fmla="*/ 0 w 1333500"/>
                <a:gd name="connsiteY2" fmla="*/ 1095375 h 1968500"/>
                <a:gd name="connsiteX3" fmla="*/ 0 w 1333500"/>
                <a:gd name="connsiteY3" fmla="*/ 857250 h 1968500"/>
                <a:gd name="connsiteX4" fmla="*/ 1333500 w 1333500"/>
                <a:gd name="connsiteY4" fmla="*/ 103187 h 1968500"/>
                <a:gd name="connsiteX5" fmla="*/ 1333500 w 1333500"/>
                <a:gd name="connsiteY5" fmla="*/ 0 h 196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333500" h="1968500">
                  <a:moveTo>
                    <a:pt x="1325563" y="1968500"/>
                  </a:moveTo>
                  <a:lnTo>
                    <a:pt x="1325563" y="1841500"/>
                  </a:lnTo>
                  <a:lnTo>
                    <a:pt x="0" y="1095375"/>
                  </a:lnTo>
                  <a:lnTo>
                    <a:pt x="0" y="857250"/>
                  </a:lnTo>
                  <a:lnTo>
                    <a:pt x="1333500" y="103187"/>
                  </a:lnTo>
                  <a:lnTo>
                    <a:pt x="1333500" y="0"/>
                  </a:lnTo>
                </a:path>
              </a:pathLst>
            </a:custGeom>
            <a:grpFill/>
            <a:ln w="19050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1076" name="Rectangle 1075">
            <a:extLst>
              <a:ext uri="{FF2B5EF4-FFF2-40B4-BE49-F238E27FC236}">
                <a16:creationId xmlns:a16="http://schemas.microsoft.com/office/drawing/2014/main" id="{1A9039A9-9F98-83DA-0A4F-98C2A5DCC59B}"/>
              </a:ext>
            </a:extLst>
          </xdr:cNvPr>
          <xdr:cNvSpPr/>
        </xdr:nvSpPr>
        <xdr:spPr>
          <a:xfrm rot="20919267">
            <a:off x="10190433" y="2771208"/>
            <a:ext cx="1077954" cy="186596"/>
          </a:xfrm>
          <a:prstGeom prst="rect">
            <a:avLst/>
          </a:prstGeom>
          <a:solidFill>
            <a:schemeClr val="bg1"/>
          </a:solidFill>
          <a:ln w="3175"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52" name="Forme libre : forme 1051">
            <a:extLst>
              <a:ext uri="{FF2B5EF4-FFF2-40B4-BE49-F238E27FC236}">
                <a16:creationId xmlns:a16="http://schemas.microsoft.com/office/drawing/2014/main" id="{100F6A81-C0E9-A3AA-22BE-FF2CF7C50352}"/>
              </a:ext>
            </a:extLst>
          </xdr:cNvPr>
          <xdr:cNvSpPr/>
        </xdr:nvSpPr>
        <xdr:spPr>
          <a:xfrm>
            <a:off x="10372726" y="2814638"/>
            <a:ext cx="800100" cy="359568"/>
          </a:xfrm>
          <a:custGeom>
            <a:avLst/>
            <a:gdLst>
              <a:gd name="connsiteX0" fmla="*/ 0 w 769144"/>
              <a:gd name="connsiteY0" fmla="*/ 250031 h 359568"/>
              <a:gd name="connsiteX1" fmla="*/ 0 w 769144"/>
              <a:gd name="connsiteY1" fmla="*/ 0 h 359568"/>
              <a:gd name="connsiteX2" fmla="*/ 769144 w 769144"/>
              <a:gd name="connsiteY2" fmla="*/ 0 h 359568"/>
              <a:gd name="connsiteX3" fmla="*/ 769144 w 769144"/>
              <a:gd name="connsiteY3" fmla="*/ 359568 h 35956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69144" h="359568">
                <a:moveTo>
                  <a:pt x="0" y="250031"/>
                </a:moveTo>
                <a:lnTo>
                  <a:pt x="0" y="0"/>
                </a:lnTo>
                <a:lnTo>
                  <a:pt x="769144" y="0"/>
                </a:lnTo>
                <a:lnTo>
                  <a:pt x="769144" y="359568"/>
                </a:lnTo>
              </a:path>
            </a:pathLst>
          </a:custGeom>
          <a:noFill/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51" name="Rectangle 1050">
            <a:extLst>
              <a:ext uri="{FF2B5EF4-FFF2-40B4-BE49-F238E27FC236}">
                <a16:creationId xmlns:a16="http://schemas.microsoft.com/office/drawing/2014/main" id="{4ADCE693-FDDF-223A-95EF-EB17C88CD450}"/>
              </a:ext>
            </a:extLst>
          </xdr:cNvPr>
          <xdr:cNvSpPr/>
        </xdr:nvSpPr>
        <xdr:spPr>
          <a:xfrm>
            <a:off x="9932196" y="2404340"/>
            <a:ext cx="1688304" cy="414337"/>
          </a:xfrm>
          <a:prstGeom prst="rect">
            <a:avLst/>
          </a:prstGeom>
          <a:solidFill>
            <a:sysClr val="window" lastClr="FFFFFF"/>
          </a:solidFill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cxnSp macro="">
        <xdr:nvCxnSpPr>
          <xdr:cNvPr id="1079" name="Connecteur droit 1078">
            <a:extLst>
              <a:ext uri="{FF2B5EF4-FFF2-40B4-BE49-F238E27FC236}">
                <a16:creationId xmlns:a16="http://schemas.microsoft.com/office/drawing/2014/main" id="{0C45C1C6-C73B-05AB-F879-A54BE9463E38}"/>
              </a:ext>
            </a:extLst>
          </xdr:cNvPr>
          <xdr:cNvCxnSpPr/>
        </xdr:nvCxnSpPr>
        <xdr:spPr>
          <a:xfrm flipH="1">
            <a:off x="10353675" y="2857500"/>
            <a:ext cx="874388" cy="161925"/>
          </a:xfrm>
          <a:prstGeom prst="line">
            <a:avLst/>
          </a:prstGeom>
          <a:ln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Connecteur droit 4">
            <a:extLst>
              <a:ext uri="{FF2B5EF4-FFF2-40B4-BE49-F238E27FC236}">
                <a16:creationId xmlns:a16="http://schemas.microsoft.com/office/drawing/2014/main" id="{85AD6B05-5C36-0DFC-7FDB-A7C3EC01664F}"/>
              </a:ext>
            </a:extLst>
          </xdr:cNvPr>
          <xdr:cNvCxnSpPr/>
        </xdr:nvCxnSpPr>
        <xdr:spPr>
          <a:xfrm>
            <a:off x="10778212" y="1323975"/>
            <a:ext cx="0" cy="6432550"/>
          </a:xfrm>
          <a:prstGeom prst="line">
            <a:avLst/>
          </a:prstGeom>
          <a:ln w="19050">
            <a:prstDash val="lg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Connecteur droit 3">
            <a:extLst>
              <a:ext uri="{FF2B5EF4-FFF2-40B4-BE49-F238E27FC236}">
                <a16:creationId xmlns:a16="http://schemas.microsoft.com/office/drawing/2014/main" id="{C3A918B3-CD71-790C-0CA2-14FEA220A95E}"/>
              </a:ext>
            </a:extLst>
          </xdr:cNvPr>
          <xdr:cNvCxnSpPr/>
        </xdr:nvCxnSpPr>
        <xdr:spPr>
          <a:xfrm>
            <a:off x="10279549" y="2961335"/>
            <a:ext cx="0" cy="47158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Connecteur droit 11">
            <a:extLst>
              <a:ext uri="{FF2B5EF4-FFF2-40B4-BE49-F238E27FC236}">
                <a16:creationId xmlns:a16="http://schemas.microsoft.com/office/drawing/2014/main" id="{95D26506-DD5C-9B69-7758-E25262F93133}"/>
              </a:ext>
            </a:extLst>
          </xdr:cNvPr>
          <xdr:cNvCxnSpPr/>
        </xdr:nvCxnSpPr>
        <xdr:spPr>
          <a:xfrm>
            <a:off x="11157438" y="4353788"/>
            <a:ext cx="136635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85" name="Connecteur droit 1084">
            <a:extLst>
              <a:ext uri="{FF2B5EF4-FFF2-40B4-BE49-F238E27FC236}">
                <a16:creationId xmlns:a16="http://schemas.microsoft.com/office/drawing/2014/main" id="{33730C07-AF45-A5A2-B496-3CC23846589A}"/>
              </a:ext>
            </a:extLst>
          </xdr:cNvPr>
          <xdr:cNvCxnSpPr/>
        </xdr:nvCxnSpPr>
        <xdr:spPr>
          <a:xfrm>
            <a:off x="11251099" y="2961335"/>
            <a:ext cx="0" cy="47158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88" name="ZoneTexte 1087">
            <a:extLst>
              <a:ext uri="{FF2B5EF4-FFF2-40B4-BE49-F238E27FC236}">
                <a16:creationId xmlns:a16="http://schemas.microsoft.com/office/drawing/2014/main" id="{2FCE3054-D669-BF2C-359C-A986937CEAD8}"/>
              </a:ext>
            </a:extLst>
          </xdr:cNvPr>
          <xdr:cNvSpPr txBox="1"/>
        </xdr:nvSpPr>
        <xdr:spPr>
          <a:xfrm>
            <a:off x="10582275" y="7258050"/>
            <a:ext cx="438150" cy="27622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Dm</a:t>
            </a:r>
          </a:p>
        </xdr:txBody>
      </xdr:sp>
      <xdr:sp macro="" textlink="">
        <xdr:nvSpPr>
          <xdr:cNvPr id="1089" name="ZoneTexte 1088">
            <a:extLst>
              <a:ext uri="{FF2B5EF4-FFF2-40B4-BE49-F238E27FC236}">
                <a16:creationId xmlns:a16="http://schemas.microsoft.com/office/drawing/2014/main" id="{BBD888EE-BB09-DC23-78E4-3231AF617B70}"/>
              </a:ext>
            </a:extLst>
          </xdr:cNvPr>
          <xdr:cNvSpPr txBox="1"/>
        </xdr:nvSpPr>
        <xdr:spPr>
          <a:xfrm>
            <a:off x="9639299" y="2790825"/>
            <a:ext cx="54292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Appui</a:t>
            </a:r>
          </a:p>
        </xdr:txBody>
      </xdr:sp>
      <xdr:sp macro="" textlink="">
        <xdr:nvSpPr>
          <xdr:cNvPr id="1090" name="ZoneTexte 1089">
            <a:extLst>
              <a:ext uri="{FF2B5EF4-FFF2-40B4-BE49-F238E27FC236}">
                <a16:creationId xmlns:a16="http://schemas.microsoft.com/office/drawing/2014/main" id="{C335D974-2A60-D36A-EF0C-7987B81FE33F}"/>
              </a:ext>
            </a:extLst>
          </xdr:cNvPr>
          <xdr:cNvSpPr txBox="1"/>
        </xdr:nvSpPr>
        <xdr:spPr>
          <a:xfrm>
            <a:off x="8705850" y="5457825"/>
            <a:ext cx="400049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H</a:t>
            </a:r>
          </a:p>
        </xdr:txBody>
      </xdr:sp>
      <xdr:sp macro="" textlink="">
        <xdr:nvSpPr>
          <xdr:cNvPr id="1091" name="ZoneTexte 1090">
            <a:extLst>
              <a:ext uri="{FF2B5EF4-FFF2-40B4-BE49-F238E27FC236}">
                <a16:creationId xmlns:a16="http://schemas.microsoft.com/office/drawing/2014/main" id="{DC3FC5D9-F205-5CB9-CF44-BEA35005D955}"/>
              </a:ext>
            </a:extLst>
          </xdr:cNvPr>
          <xdr:cNvSpPr txBox="1"/>
        </xdr:nvSpPr>
        <xdr:spPr>
          <a:xfrm>
            <a:off x="10467975" y="4886325"/>
            <a:ext cx="3714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Vis</a:t>
            </a:r>
          </a:p>
        </xdr:txBody>
      </xdr:sp>
      <xdr:cxnSp macro="">
        <xdr:nvCxnSpPr>
          <xdr:cNvPr id="1092" name="Connecteur droit 1091">
            <a:extLst>
              <a:ext uri="{FF2B5EF4-FFF2-40B4-BE49-F238E27FC236}">
                <a16:creationId xmlns:a16="http://schemas.microsoft.com/office/drawing/2014/main" id="{D8FA7066-4A32-066B-D3B9-6CE81CA3CC74}"/>
              </a:ext>
            </a:extLst>
          </xdr:cNvPr>
          <xdr:cNvCxnSpPr/>
        </xdr:nvCxnSpPr>
        <xdr:spPr>
          <a:xfrm>
            <a:off x="11157438" y="4630013"/>
            <a:ext cx="136635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3" name="Connecteur droit 1092">
            <a:extLst>
              <a:ext uri="{FF2B5EF4-FFF2-40B4-BE49-F238E27FC236}">
                <a16:creationId xmlns:a16="http://schemas.microsoft.com/office/drawing/2014/main" id="{6AA1E72C-8915-ECC8-885F-819003FA0393}"/>
              </a:ext>
            </a:extLst>
          </xdr:cNvPr>
          <xdr:cNvCxnSpPr/>
        </xdr:nvCxnSpPr>
        <xdr:spPr>
          <a:xfrm flipV="1">
            <a:off x="12367420" y="4638678"/>
            <a:ext cx="0" cy="266697"/>
          </a:xfrm>
          <a:prstGeom prst="line">
            <a:avLst/>
          </a:prstGeom>
          <a:ln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5" name="Connecteur droit 1094">
            <a:extLst>
              <a:ext uri="{FF2B5EF4-FFF2-40B4-BE49-F238E27FC236}">
                <a16:creationId xmlns:a16="http://schemas.microsoft.com/office/drawing/2014/main" id="{61AF9A36-0CE7-B9AE-247C-C7EC5A9C4924}"/>
              </a:ext>
            </a:extLst>
          </xdr:cNvPr>
          <xdr:cNvCxnSpPr/>
        </xdr:nvCxnSpPr>
        <xdr:spPr>
          <a:xfrm>
            <a:off x="12362316" y="4324350"/>
            <a:ext cx="0" cy="3429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7" name="Connecteur droit 1096">
            <a:extLst>
              <a:ext uri="{FF2B5EF4-FFF2-40B4-BE49-F238E27FC236}">
                <a16:creationId xmlns:a16="http://schemas.microsoft.com/office/drawing/2014/main" id="{AA1973AB-128F-7F76-99F0-04F04A0DBE75}"/>
              </a:ext>
            </a:extLst>
          </xdr:cNvPr>
          <xdr:cNvCxnSpPr/>
        </xdr:nvCxnSpPr>
        <xdr:spPr>
          <a:xfrm>
            <a:off x="12367420" y="4029075"/>
            <a:ext cx="0" cy="328682"/>
          </a:xfrm>
          <a:prstGeom prst="line">
            <a:avLst/>
          </a:prstGeom>
          <a:ln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02" name="ZoneTexte 1101">
            <a:extLst>
              <a:ext uri="{FF2B5EF4-FFF2-40B4-BE49-F238E27FC236}">
                <a16:creationId xmlns:a16="http://schemas.microsoft.com/office/drawing/2014/main" id="{BAD668FE-9DD8-6FE2-C679-CD19D056AE3E}"/>
              </a:ext>
            </a:extLst>
          </xdr:cNvPr>
          <xdr:cNvSpPr txBox="1"/>
        </xdr:nvSpPr>
        <xdr:spPr>
          <a:xfrm>
            <a:off x="11877674" y="4343400"/>
            <a:ext cx="54292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Pas</a:t>
            </a:r>
            <a:r>
              <a:rPr lang="fr-FR" sz="1100" baseline="0"/>
              <a:t> P</a:t>
            </a:r>
            <a:endParaRPr lang="fr-FR" sz="1100"/>
          </a:p>
        </xdr:txBody>
      </xdr:sp>
      <xdr:cxnSp macro="">
        <xdr:nvCxnSpPr>
          <xdr:cNvPr id="1104" name="Connecteur droit 1103">
            <a:extLst>
              <a:ext uri="{FF2B5EF4-FFF2-40B4-BE49-F238E27FC236}">
                <a16:creationId xmlns:a16="http://schemas.microsoft.com/office/drawing/2014/main" id="{04EA5B77-E3FF-55B2-09B0-5D759947F500}"/>
              </a:ext>
            </a:extLst>
          </xdr:cNvPr>
          <xdr:cNvCxnSpPr/>
        </xdr:nvCxnSpPr>
        <xdr:spPr>
          <a:xfrm>
            <a:off x="9667826" y="3951091"/>
            <a:ext cx="626386" cy="36164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05" name="Connecteur droit 1104">
            <a:extLst>
              <a:ext uri="{FF2B5EF4-FFF2-40B4-BE49-F238E27FC236}">
                <a16:creationId xmlns:a16="http://schemas.microsoft.com/office/drawing/2014/main" id="{B3E92CEC-E0FF-A449-4C0F-87FD090358D1}"/>
              </a:ext>
            </a:extLst>
          </xdr:cNvPr>
          <xdr:cNvCxnSpPr/>
        </xdr:nvCxnSpPr>
        <xdr:spPr>
          <a:xfrm flipV="1">
            <a:off x="9649116" y="4231578"/>
            <a:ext cx="578420" cy="33395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08" name="Arc 1107">
            <a:extLst>
              <a:ext uri="{FF2B5EF4-FFF2-40B4-BE49-F238E27FC236}">
                <a16:creationId xmlns:a16="http://schemas.microsoft.com/office/drawing/2014/main" id="{101C382B-D034-A444-BA21-454CF1261E3F}"/>
              </a:ext>
            </a:extLst>
          </xdr:cNvPr>
          <xdr:cNvSpPr/>
        </xdr:nvSpPr>
        <xdr:spPr>
          <a:xfrm>
            <a:off x="10149840" y="4225290"/>
            <a:ext cx="45720" cy="45720"/>
          </a:xfrm>
          <a:prstGeom prst="arc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109" name="Arc 1108">
            <a:extLst>
              <a:ext uri="{FF2B5EF4-FFF2-40B4-BE49-F238E27FC236}">
                <a16:creationId xmlns:a16="http://schemas.microsoft.com/office/drawing/2014/main" id="{798144A7-C109-0C41-6D56-507BCB1B619C}"/>
              </a:ext>
            </a:extLst>
          </xdr:cNvPr>
          <xdr:cNvSpPr/>
        </xdr:nvSpPr>
        <xdr:spPr>
          <a:xfrm>
            <a:off x="9696450" y="3752850"/>
            <a:ext cx="990600" cy="990600"/>
          </a:xfrm>
          <a:prstGeom prst="arc">
            <a:avLst>
              <a:gd name="adj1" fmla="val 9018815"/>
              <a:gd name="adj2" fmla="val 12555659"/>
            </a:avLst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110" name="ZoneTexte 1109">
            <a:extLst>
              <a:ext uri="{FF2B5EF4-FFF2-40B4-BE49-F238E27FC236}">
                <a16:creationId xmlns:a16="http://schemas.microsoft.com/office/drawing/2014/main" id="{6B56FD0E-25B5-2D03-D3C3-647281E8FDF5}"/>
              </a:ext>
            </a:extLst>
          </xdr:cNvPr>
          <xdr:cNvSpPr txBox="1"/>
        </xdr:nvSpPr>
        <xdr:spPr>
          <a:xfrm>
            <a:off x="9401175" y="4114800"/>
            <a:ext cx="257174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l-GR" sz="1100"/>
              <a:t>α</a:t>
            </a:r>
            <a:endParaRPr lang="fr-FR" sz="1100"/>
          </a:p>
        </xdr:txBody>
      </xdr:sp>
      <xdr:cxnSp macro="">
        <xdr:nvCxnSpPr>
          <xdr:cNvPr id="1111" name="Connecteur droit 1110">
            <a:extLst>
              <a:ext uri="{FF2B5EF4-FFF2-40B4-BE49-F238E27FC236}">
                <a16:creationId xmlns:a16="http://schemas.microsoft.com/office/drawing/2014/main" id="{E7A42490-8A08-235A-7911-ADC8484E9ACD}"/>
              </a:ext>
            </a:extLst>
          </xdr:cNvPr>
          <xdr:cNvCxnSpPr/>
        </xdr:nvCxnSpPr>
        <xdr:spPr>
          <a:xfrm flipH="1" flipV="1">
            <a:off x="11481595" y="2809878"/>
            <a:ext cx="986630" cy="800097"/>
          </a:xfrm>
          <a:prstGeom prst="line">
            <a:avLst/>
          </a:prstGeom>
          <a:ln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15" name="ZoneTexte 1114">
            <a:extLst>
              <a:ext uri="{FF2B5EF4-FFF2-40B4-BE49-F238E27FC236}">
                <a16:creationId xmlns:a16="http://schemas.microsoft.com/office/drawing/2014/main" id="{752E316C-6322-D5D8-6B0C-D74C8FB7CB8A}"/>
              </a:ext>
            </a:extLst>
          </xdr:cNvPr>
          <xdr:cNvSpPr txBox="1"/>
        </xdr:nvSpPr>
        <xdr:spPr>
          <a:xfrm>
            <a:off x="12477749" y="3448050"/>
            <a:ext cx="1571626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Coeff. frottement : fapp</a:t>
            </a:r>
          </a:p>
        </xdr:txBody>
      </xdr:sp>
      <xdr:cxnSp macro="">
        <xdr:nvCxnSpPr>
          <xdr:cNvPr id="1116" name="Connecteur droit 1115">
            <a:extLst>
              <a:ext uri="{FF2B5EF4-FFF2-40B4-BE49-F238E27FC236}">
                <a16:creationId xmlns:a16="http://schemas.microsoft.com/office/drawing/2014/main" id="{EA6C2DB6-E4BF-6D34-73F5-3884B48B60C6}"/>
              </a:ext>
            </a:extLst>
          </xdr:cNvPr>
          <xdr:cNvCxnSpPr/>
        </xdr:nvCxnSpPr>
        <xdr:spPr>
          <a:xfrm flipH="1" flipV="1">
            <a:off x="11268075" y="5229225"/>
            <a:ext cx="1152525" cy="819150"/>
          </a:xfrm>
          <a:prstGeom prst="line">
            <a:avLst/>
          </a:prstGeom>
          <a:ln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18" name="ZoneTexte 1117">
            <a:extLst>
              <a:ext uri="{FF2B5EF4-FFF2-40B4-BE49-F238E27FC236}">
                <a16:creationId xmlns:a16="http://schemas.microsoft.com/office/drawing/2014/main" id="{4A22EF68-1452-3C46-EFC6-928DFE4A91A2}"/>
              </a:ext>
            </a:extLst>
          </xdr:cNvPr>
          <xdr:cNvSpPr txBox="1"/>
        </xdr:nvSpPr>
        <xdr:spPr>
          <a:xfrm>
            <a:off x="12477749" y="5915025"/>
            <a:ext cx="1409701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Coeff. frottement</a:t>
            </a:r>
            <a:r>
              <a:rPr lang="fr-FR" sz="1100" baseline="0"/>
              <a:t> : f</a:t>
            </a:r>
            <a:endParaRPr lang="fr-FR" sz="1100"/>
          </a:p>
        </xdr:txBody>
      </xdr:sp>
      <xdr:cxnSp macro="">
        <xdr:nvCxnSpPr>
          <xdr:cNvPr id="1120" name="Connecteur droit 1119">
            <a:extLst>
              <a:ext uri="{FF2B5EF4-FFF2-40B4-BE49-F238E27FC236}">
                <a16:creationId xmlns:a16="http://schemas.microsoft.com/office/drawing/2014/main" id="{36F01259-9D13-AECD-F719-9169C98CE0B5}"/>
              </a:ext>
            </a:extLst>
          </xdr:cNvPr>
          <xdr:cNvCxnSpPr/>
        </xdr:nvCxnSpPr>
        <xdr:spPr>
          <a:xfrm>
            <a:off x="9005095" y="4930844"/>
            <a:ext cx="0" cy="1308034"/>
          </a:xfrm>
          <a:prstGeom prst="line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21" name="Connecteur droit 1120">
            <a:extLst>
              <a:ext uri="{FF2B5EF4-FFF2-40B4-BE49-F238E27FC236}">
                <a16:creationId xmlns:a16="http://schemas.microsoft.com/office/drawing/2014/main" id="{821EE720-1E56-7D64-9FC3-29ADFAAEEA82}"/>
              </a:ext>
            </a:extLst>
          </xdr:cNvPr>
          <xdr:cNvCxnSpPr/>
        </xdr:nvCxnSpPr>
        <xdr:spPr>
          <a:xfrm>
            <a:off x="8801100" y="4906238"/>
            <a:ext cx="65563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23" name="Connecteur droit 1122">
            <a:extLst>
              <a:ext uri="{FF2B5EF4-FFF2-40B4-BE49-F238E27FC236}">
                <a16:creationId xmlns:a16="http://schemas.microsoft.com/office/drawing/2014/main" id="{E7D906E3-D3DE-4A49-2BF9-B4413A2E747A}"/>
              </a:ext>
            </a:extLst>
          </xdr:cNvPr>
          <xdr:cNvCxnSpPr/>
        </xdr:nvCxnSpPr>
        <xdr:spPr>
          <a:xfrm>
            <a:off x="8801100" y="6239738"/>
            <a:ext cx="1016721" cy="1395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29" name="Connecteur droit 1128">
            <a:extLst>
              <a:ext uri="{FF2B5EF4-FFF2-40B4-BE49-F238E27FC236}">
                <a16:creationId xmlns:a16="http://schemas.microsoft.com/office/drawing/2014/main" id="{05F4FEC6-81F7-DCA8-0943-CCEA3F1CA158}"/>
              </a:ext>
            </a:extLst>
          </xdr:cNvPr>
          <xdr:cNvCxnSpPr/>
        </xdr:nvCxnSpPr>
        <xdr:spPr>
          <a:xfrm>
            <a:off x="12986545" y="4626044"/>
            <a:ext cx="0" cy="841306"/>
          </a:xfrm>
          <a:prstGeom prst="line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31" name="ZoneTexte 1130">
            <a:extLst>
              <a:ext uri="{FF2B5EF4-FFF2-40B4-BE49-F238E27FC236}">
                <a16:creationId xmlns:a16="http://schemas.microsoft.com/office/drawing/2014/main" id="{F32EE7D0-4CF9-074F-EA94-7D389C2E6AE8}"/>
              </a:ext>
            </a:extLst>
          </xdr:cNvPr>
          <xdr:cNvSpPr txBox="1"/>
        </xdr:nvSpPr>
        <xdr:spPr>
          <a:xfrm>
            <a:off x="12525376" y="4933950"/>
            <a:ext cx="1019174" cy="27622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>
                <a:solidFill>
                  <a:srgbClr val="0070C0"/>
                </a:solidFill>
              </a:rPr>
              <a:t>Déplacement</a:t>
            </a:r>
          </a:p>
        </xdr:txBody>
      </xdr:sp>
      <xdr:sp macro="" textlink="">
        <xdr:nvSpPr>
          <xdr:cNvPr id="1132" name="ZoneTexte 1131">
            <a:extLst>
              <a:ext uri="{FF2B5EF4-FFF2-40B4-BE49-F238E27FC236}">
                <a16:creationId xmlns:a16="http://schemas.microsoft.com/office/drawing/2014/main" id="{D2A6C0FD-CEFF-F0DD-2A0C-16047C3229DA}"/>
              </a:ext>
            </a:extLst>
          </xdr:cNvPr>
          <xdr:cNvSpPr txBox="1"/>
        </xdr:nvSpPr>
        <xdr:spPr>
          <a:xfrm>
            <a:off x="10448925" y="1724025"/>
            <a:ext cx="723900" cy="27622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>
                <a:solidFill>
                  <a:srgbClr val="0070C0"/>
                </a:solidFill>
              </a:rPr>
              <a:t>Rotation</a:t>
            </a:r>
          </a:p>
        </xdr:txBody>
      </xdr:sp>
      <xdr:sp macro="" textlink="">
        <xdr:nvSpPr>
          <xdr:cNvPr id="1128" name="Arc 1127">
            <a:extLst>
              <a:ext uri="{FF2B5EF4-FFF2-40B4-BE49-F238E27FC236}">
                <a16:creationId xmlns:a16="http://schemas.microsoft.com/office/drawing/2014/main" id="{70BDC361-E23A-0CD1-71DD-980994864DD8}"/>
              </a:ext>
            </a:extLst>
          </xdr:cNvPr>
          <xdr:cNvSpPr/>
        </xdr:nvSpPr>
        <xdr:spPr>
          <a:xfrm>
            <a:off x="10391775" y="1704975"/>
            <a:ext cx="742950" cy="295275"/>
          </a:xfrm>
          <a:prstGeom prst="arc">
            <a:avLst>
              <a:gd name="adj1" fmla="val 18427854"/>
              <a:gd name="adj2" fmla="val 14120051"/>
            </a:avLst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cxnSp macro="">
        <xdr:nvCxnSpPr>
          <xdr:cNvPr id="3" name="Connecteur droit 2">
            <a:extLst>
              <a:ext uri="{FF2B5EF4-FFF2-40B4-BE49-F238E27FC236}">
                <a16:creationId xmlns:a16="http://schemas.microsoft.com/office/drawing/2014/main" id="{09DC5595-1295-5F81-A114-BB1F1C8E3B7A}"/>
              </a:ext>
            </a:extLst>
          </xdr:cNvPr>
          <xdr:cNvCxnSpPr/>
        </xdr:nvCxnSpPr>
        <xdr:spPr>
          <a:xfrm>
            <a:off x="10165249" y="1133475"/>
            <a:ext cx="0" cy="1724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Connecteur droit 10">
            <a:extLst>
              <a:ext uri="{FF2B5EF4-FFF2-40B4-BE49-F238E27FC236}">
                <a16:creationId xmlns:a16="http://schemas.microsoft.com/office/drawing/2014/main" id="{76452E9B-54A8-F38F-D1AB-E21FCD7AC360}"/>
              </a:ext>
            </a:extLst>
          </xdr:cNvPr>
          <xdr:cNvCxnSpPr/>
        </xdr:nvCxnSpPr>
        <xdr:spPr>
          <a:xfrm>
            <a:off x="11365399" y="1133475"/>
            <a:ext cx="0" cy="1724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Connecteur droit 12">
            <a:extLst>
              <a:ext uri="{FF2B5EF4-FFF2-40B4-BE49-F238E27FC236}">
                <a16:creationId xmlns:a16="http://schemas.microsoft.com/office/drawing/2014/main" id="{DE3A1EAD-DD24-2037-816E-8A85AA5E9351}"/>
              </a:ext>
            </a:extLst>
          </xdr:cNvPr>
          <xdr:cNvCxnSpPr/>
        </xdr:nvCxnSpPr>
        <xdr:spPr>
          <a:xfrm>
            <a:off x="9936649" y="742950"/>
            <a:ext cx="0" cy="1724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Connecteur droit 13">
            <a:extLst>
              <a:ext uri="{FF2B5EF4-FFF2-40B4-BE49-F238E27FC236}">
                <a16:creationId xmlns:a16="http://schemas.microsoft.com/office/drawing/2014/main" id="{056DA773-2DFF-79F1-AA99-9FE9328C7BB2}"/>
              </a:ext>
            </a:extLst>
          </xdr:cNvPr>
          <xdr:cNvCxnSpPr/>
        </xdr:nvCxnSpPr>
        <xdr:spPr>
          <a:xfrm>
            <a:off x="11603524" y="742950"/>
            <a:ext cx="0" cy="1724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86" name="Connecteur droit 1085">
            <a:extLst>
              <a:ext uri="{FF2B5EF4-FFF2-40B4-BE49-F238E27FC236}">
                <a16:creationId xmlns:a16="http://schemas.microsoft.com/office/drawing/2014/main" id="{28011945-1FF7-9376-4384-0450E478EEA5}"/>
              </a:ext>
            </a:extLst>
          </xdr:cNvPr>
          <xdr:cNvCxnSpPr/>
        </xdr:nvCxnSpPr>
        <xdr:spPr>
          <a:xfrm>
            <a:off x="10287000" y="7497038"/>
            <a:ext cx="960439" cy="0"/>
          </a:xfrm>
          <a:prstGeom prst="line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Connecteur droit 14">
            <a:extLst>
              <a:ext uri="{FF2B5EF4-FFF2-40B4-BE49-F238E27FC236}">
                <a16:creationId xmlns:a16="http://schemas.microsoft.com/office/drawing/2014/main" id="{959D910C-A6AC-0610-6658-279E57C384F1}"/>
              </a:ext>
            </a:extLst>
          </xdr:cNvPr>
          <xdr:cNvCxnSpPr/>
        </xdr:nvCxnSpPr>
        <xdr:spPr>
          <a:xfrm>
            <a:off x="10163175" y="1239113"/>
            <a:ext cx="1190625" cy="0"/>
          </a:xfrm>
          <a:prstGeom prst="line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Connecteur droit 15">
            <a:extLst>
              <a:ext uri="{FF2B5EF4-FFF2-40B4-BE49-F238E27FC236}">
                <a16:creationId xmlns:a16="http://schemas.microsoft.com/office/drawing/2014/main" id="{EB62FE6C-B407-2012-1A35-D6C1F6AF7D2A}"/>
              </a:ext>
            </a:extLst>
          </xdr:cNvPr>
          <xdr:cNvCxnSpPr/>
        </xdr:nvCxnSpPr>
        <xdr:spPr>
          <a:xfrm>
            <a:off x="9925050" y="858113"/>
            <a:ext cx="1657350" cy="0"/>
          </a:xfrm>
          <a:prstGeom prst="line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ZoneTexte 18">
            <a:extLst>
              <a:ext uri="{FF2B5EF4-FFF2-40B4-BE49-F238E27FC236}">
                <a16:creationId xmlns:a16="http://schemas.microsoft.com/office/drawing/2014/main" id="{A78AA649-8E0D-864A-E10D-F21D17E1C616}"/>
              </a:ext>
            </a:extLst>
          </xdr:cNvPr>
          <xdr:cNvSpPr txBox="1"/>
        </xdr:nvSpPr>
        <xdr:spPr>
          <a:xfrm>
            <a:off x="10429875" y="1019175"/>
            <a:ext cx="790576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DminApp</a:t>
            </a:r>
          </a:p>
        </xdr:txBody>
      </xdr:sp>
      <xdr:sp macro="" textlink="">
        <xdr:nvSpPr>
          <xdr:cNvPr id="20" name="ZoneTexte 19">
            <a:extLst>
              <a:ext uri="{FF2B5EF4-FFF2-40B4-BE49-F238E27FC236}">
                <a16:creationId xmlns:a16="http://schemas.microsoft.com/office/drawing/2014/main" id="{23B04DEB-1AFB-F43E-F7AE-B3A86632910E}"/>
              </a:ext>
            </a:extLst>
          </xdr:cNvPr>
          <xdr:cNvSpPr txBox="1"/>
        </xdr:nvSpPr>
        <xdr:spPr>
          <a:xfrm>
            <a:off x="10420350" y="628650"/>
            <a:ext cx="790576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DmaxApp</a:t>
            </a:r>
          </a:p>
        </xdr:txBody>
      </xdr:sp>
    </xdr:grpSp>
    <xdr:clientData/>
  </xdr:twoCellAnchor>
  <xdr:twoCellAnchor>
    <xdr:from>
      <xdr:col>4</xdr:col>
      <xdr:colOff>57149</xdr:colOff>
      <xdr:row>25</xdr:row>
      <xdr:rowOff>76200</xdr:rowOff>
    </xdr:from>
    <xdr:to>
      <xdr:col>7</xdr:col>
      <xdr:colOff>981076</xdr:colOff>
      <xdr:row>29</xdr:row>
      <xdr:rowOff>9525</xdr:rowOff>
    </xdr:to>
    <xdr:sp macro="" textlink="">
      <xdr:nvSpPr>
        <xdr:cNvPr id="7" name="Forme libre 1">
          <a:extLst>
            <a:ext uri="{FF2B5EF4-FFF2-40B4-BE49-F238E27FC236}">
              <a16:creationId xmlns:a16="http://schemas.microsoft.com/office/drawing/2014/main" id="{832D783B-1398-FE8F-6102-EB19709B8350}"/>
            </a:ext>
          </a:extLst>
        </xdr:cNvPr>
        <xdr:cNvSpPr/>
      </xdr:nvSpPr>
      <xdr:spPr>
        <a:xfrm>
          <a:off x="4419599" y="4210050"/>
          <a:ext cx="2533652" cy="581025"/>
        </a:xfrm>
        <a:custGeom>
          <a:avLst/>
          <a:gdLst>
            <a:gd name="connsiteX0" fmla="*/ 0 w 807720"/>
            <a:gd name="connsiteY0" fmla="*/ 0 h 167640"/>
            <a:gd name="connsiteX1" fmla="*/ 807720 w 807720"/>
            <a:gd name="connsiteY1" fmla="*/ 0 h 167640"/>
            <a:gd name="connsiteX2" fmla="*/ 807720 w 807720"/>
            <a:gd name="connsiteY2" fmla="*/ 167640 h 167640"/>
            <a:gd name="connsiteX0" fmla="*/ 0 w 807720"/>
            <a:gd name="connsiteY0" fmla="*/ 748 h 168388"/>
            <a:gd name="connsiteX1" fmla="*/ 532824 w 807720"/>
            <a:gd name="connsiteY1" fmla="*/ 0 h 168388"/>
            <a:gd name="connsiteX2" fmla="*/ 807720 w 807720"/>
            <a:gd name="connsiteY2" fmla="*/ 748 h 168388"/>
            <a:gd name="connsiteX3" fmla="*/ 807720 w 807720"/>
            <a:gd name="connsiteY3" fmla="*/ 168388 h 168388"/>
            <a:gd name="connsiteX0" fmla="*/ 0 w 807720"/>
            <a:gd name="connsiteY0" fmla="*/ 4490 h 172130"/>
            <a:gd name="connsiteX1" fmla="*/ 227383 w 807720"/>
            <a:gd name="connsiteY1" fmla="*/ 0 h 172130"/>
            <a:gd name="connsiteX2" fmla="*/ 532824 w 807720"/>
            <a:gd name="connsiteY2" fmla="*/ 3742 h 172130"/>
            <a:gd name="connsiteX3" fmla="*/ 807720 w 807720"/>
            <a:gd name="connsiteY3" fmla="*/ 4490 h 172130"/>
            <a:gd name="connsiteX4" fmla="*/ 807720 w 807720"/>
            <a:gd name="connsiteY4" fmla="*/ 172130 h 172130"/>
            <a:gd name="connsiteX0" fmla="*/ 0 w 807720"/>
            <a:gd name="connsiteY0" fmla="*/ 184104 h 351744"/>
            <a:gd name="connsiteX1" fmla="*/ 207020 w 807720"/>
            <a:gd name="connsiteY1" fmla="*/ 0 h 351744"/>
            <a:gd name="connsiteX2" fmla="*/ 532824 w 807720"/>
            <a:gd name="connsiteY2" fmla="*/ 183356 h 351744"/>
            <a:gd name="connsiteX3" fmla="*/ 807720 w 807720"/>
            <a:gd name="connsiteY3" fmla="*/ 184104 h 351744"/>
            <a:gd name="connsiteX4" fmla="*/ 807720 w 807720"/>
            <a:gd name="connsiteY4" fmla="*/ 351744 h 351744"/>
            <a:gd name="connsiteX0" fmla="*/ 0 w 814508"/>
            <a:gd name="connsiteY0" fmla="*/ 748 h 351744"/>
            <a:gd name="connsiteX1" fmla="*/ 213808 w 814508"/>
            <a:gd name="connsiteY1" fmla="*/ 0 h 351744"/>
            <a:gd name="connsiteX2" fmla="*/ 539612 w 814508"/>
            <a:gd name="connsiteY2" fmla="*/ 183356 h 351744"/>
            <a:gd name="connsiteX3" fmla="*/ 814508 w 814508"/>
            <a:gd name="connsiteY3" fmla="*/ 184104 h 351744"/>
            <a:gd name="connsiteX4" fmla="*/ 814508 w 814508"/>
            <a:gd name="connsiteY4" fmla="*/ 351744 h 351744"/>
            <a:gd name="connsiteX0" fmla="*/ 0 w 814508"/>
            <a:gd name="connsiteY0" fmla="*/ 0 h 350996"/>
            <a:gd name="connsiteX1" fmla="*/ 193445 w 814508"/>
            <a:gd name="connsiteY1" fmla="*/ 10478 h 350996"/>
            <a:gd name="connsiteX2" fmla="*/ 539612 w 814508"/>
            <a:gd name="connsiteY2" fmla="*/ 182608 h 350996"/>
            <a:gd name="connsiteX3" fmla="*/ 814508 w 814508"/>
            <a:gd name="connsiteY3" fmla="*/ 183356 h 350996"/>
            <a:gd name="connsiteX4" fmla="*/ 814508 w 814508"/>
            <a:gd name="connsiteY4" fmla="*/ 350996 h 350996"/>
            <a:gd name="connsiteX0" fmla="*/ 0 w 814508"/>
            <a:gd name="connsiteY0" fmla="*/ 4490 h 355486"/>
            <a:gd name="connsiteX1" fmla="*/ 190161 w 814508"/>
            <a:gd name="connsiteY1" fmla="*/ 0 h 355486"/>
            <a:gd name="connsiteX2" fmla="*/ 539612 w 814508"/>
            <a:gd name="connsiteY2" fmla="*/ 187098 h 355486"/>
            <a:gd name="connsiteX3" fmla="*/ 814508 w 814508"/>
            <a:gd name="connsiteY3" fmla="*/ 187846 h 355486"/>
            <a:gd name="connsiteX4" fmla="*/ 814508 w 814508"/>
            <a:gd name="connsiteY4" fmla="*/ 355486 h 355486"/>
            <a:gd name="connsiteX0" fmla="*/ 0 w 814508"/>
            <a:gd name="connsiteY0" fmla="*/ 0 h 350996"/>
            <a:gd name="connsiteX1" fmla="*/ 252563 w 814508"/>
            <a:gd name="connsiteY1" fmla="*/ 6736 h 350996"/>
            <a:gd name="connsiteX2" fmla="*/ 539612 w 814508"/>
            <a:gd name="connsiteY2" fmla="*/ 182608 h 350996"/>
            <a:gd name="connsiteX3" fmla="*/ 814508 w 814508"/>
            <a:gd name="connsiteY3" fmla="*/ 183356 h 350996"/>
            <a:gd name="connsiteX4" fmla="*/ 814508 w 814508"/>
            <a:gd name="connsiteY4" fmla="*/ 350996 h 350996"/>
            <a:gd name="connsiteX0" fmla="*/ 0 w 814508"/>
            <a:gd name="connsiteY0" fmla="*/ 0 h 350996"/>
            <a:gd name="connsiteX1" fmla="*/ 252563 w 814508"/>
            <a:gd name="connsiteY1" fmla="*/ 6736 h 350996"/>
            <a:gd name="connsiteX2" fmla="*/ 542674 w 814508"/>
            <a:gd name="connsiteY2" fmla="*/ 119314 h 350996"/>
            <a:gd name="connsiteX3" fmla="*/ 814508 w 814508"/>
            <a:gd name="connsiteY3" fmla="*/ 183356 h 350996"/>
            <a:gd name="connsiteX4" fmla="*/ 814508 w 814508"/>
            <a:gd name="connsiteY4" fmla="*/ 350996 h 350996"/>
            <a:gd name="connsiteX0" fmla="*/ 0 w 814508"/>
            <a:gd name="connsiteY0" fmla="*/ 0 h 350996"/>
            <a:gd name="connsiteX1" fmla="*/ 252563 w 814508"/>
            <a:gd name="connsiteY1" fmla="*/ 6736 h 350996"/>
            <a:gd name="connsiteX2" fmla="*/ 542674 w 814508"/>
            <a:gd name="connsiteY2" fmla="*/ 119314 h 350996"/>
            <a:gd name="connsiteX3" fmla="*/ 814508 w 814508"/>
            <a:gd name="connsiteY3" fmla="*/ 131570 h 350996"/>
            <a:gd name="connsiteX4" fmla="*/ 814508 w 814508"/>
            <a:gd name="connsiteY4" fmla="*/ 350996 h 350996"/>
            <a:gd name="connsiteX0" fmla="*/ 0 w 814508"/>
            <a:gd name="connsiteY0" fmla="*/ 0 h 350996"/>
            <a:gd name="connsiteX1" fmla="*/ 252563 w 814508"/>
            <a:gd name="connsiteY1" fmla="*/ 6736 h 350996"/>
            <a:gd name="connsiteX2" fmla="*/ 466123 w 814508"/>
            <a:gd name="connsiteY2" fmla="*/ 125068 h 350996"/>
            <a:gd name="connsiteX3" fmla="*/ 814508 w 814508"/>
            <a:gd name="connsiteY3" fmla="*/ 131570 h 350996"/>
            <a:gd name="connsiteX4" fmla="*/ 814508 w 814508"/>
            <a:gd name="connsiteY4" fmla="*/ 350996 h 3509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14508" h="350996">
              <a:moveTo>
                <a:pt x="0" y="0"/>
              </a:moveTo>
              <a:lnTo>
                <a:pt x="252563" y="6736"/>
              </a:lnTo>
              <a:lnTo>
                <a:pt x="466123" y="125068"/>
              </a:lnTo>
              <a:lnTo>
                <a:pt x="814508" y="131570"/>
              </a:lnTo>
              <a:lnTo>
                <a:pt x="814508" y="350996"/>
              </a:lnTo>
            </a:path>
          </a:pathLst>
        </a:custGeom>
        <a:noFill/>
        <a:ln w="9525"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76200</xdr:colOff>
      <xdr:row>32</xdr:row>
      <xdr:rowOff>161922</xdr:rowOff>
    </xdr:from>
    <xdr:to>
      <xdr:col>7</xdr:col>
      <xdr:colOff>715144</xdr:colOff>
      <xdr:row>35</xdr:row>
      <xdr:rowOff>76199</xdr:rowOff>
    </xdr:to>
    <xdr:sp macro="" textlink="">
      <xdr:nvSpPr>
        <xdr:cNvPr id="8" name="Forme libre 5">
          <a:extLst>
            <a:ext uri="{FF2B5EF4-FFF2-40B4-BE49-F238E27FC236}">
              <a16:creationId xmlns:a16="http://schemas.microsoft.com/office/drawing/2014/main" id="{0FB5DD69-0AEE-EB00-20B3-D2B0E9717ECA}"/>
            </a:ext>
          </a:extLst>
        </xdr:cNvPr>
        <xdr:cNvSpPr/>
      </xdr:nvSpPr>
      <xdr:spPr>
        <a:xfrm flipV="1">
          <a:off x="4438650" y="5457822"/>
          <a:ext cx="2248669" cy="400052"/>
        </a:xfrm>
        <a:custGeom>
          <a:avLst/>
          <a:gdLst>
            <a:gd name="connsiteX0" fmla="*/ 0 w 807720"/>
            <a:gd name="connsiteY0" fmla="*/ 0 h 167640"/>
            <a:gd name="connsiteX1" fmla="*/ 807720 w 807720"/>
            <a:gd name="connsiteY1" fmla="*/ 0 h 167640"/>
            <a:gd name="connsiteX2" fmla="*/ 807720 w 807720"/>
            <a:gd name="connsiteY2" fmla="*/ 167640 h 1676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07720" h="167640">
              <a:moveTo>
                <a:pt x="0" y="0"/>
              </a:moveTo>
              <a:lnTo>
                <a:pt x="807720" y="0"/>
              </a:lnTo>
              <a:lnTo>
                <a:pt x="807720" y="167640"/>
              </a:lnTo>
            </a:path>
          </a:pathLst>
        </a:custGeom>
        <a:noFill/>
        <a:ln w="9525"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57148</xdr:colOff>
      <xdr:row>26</xdr:row>
      <xdr:rowOff>68581</xdr:rowOff>
    </xdr:from>
    <xdr:to>
      <xdr:col>7</xdr:col>
      <xdr:colOff>400050</xdr:colOff>
      <xdr:row>29</xdr:row>
      <xdr:rowOff>9526</xdr:rowOff>
    </xdr:to>
    <xdr:sp macro="" textlink="">
      <xdr:nvSpPr>
        <xdr:cNvPr id="9" name="Forme libre 1">
          <a:extLst>
            <a:ext uri="{FF2B5EF4-FFF2-40B4-BE49-F238E27FC236}">
              <a16:creationId xmlns:a16="http://schemas.microsoft.com/office/drawing/2014/main" id="{ABC5C36F-A17A-3D74-53D2-9A6869FBBC8F}"/>
            </a:ext>
          </a:extLst>
        </xdr:cNvPr>
        <xdr:cNvSpPr/>
      </xdr:nvSpPr>
      <xdr:spPr>
        <a:xfrm>
          <a:off x="4419598" y="4364356"/>
          <a:ext cx="1952627" cy="426720"/>
        </a:xfrm>
        <a:custGeom>
          <a:avLst/>
          <a:gdLst>
            <a:gd name="connsiteX0" fmla="*/ 0 w 807720"/>
            <a:gd name="connsiteY0" fmla="*/ 0 h 167640"/>
            <a:gd name="connsiteX1" fmla="*/ 807720 w 807720"/>
            <a:gd name="connsiteY1" fmla="*/ 0 h 167640"/>
            <a:gd name="connsiteX2" fmla="*/ 807720 w 807720"/>
            <a:gd name="connsiteY2" fmla="*/ 167640 h 167640"/>
            <a:gd name="connsiteX0" fmla="*/ 0 w 807720"/>
            <a:gd name="connsiteY0" fmla="*/ 748 h 168388"/>
            <a:gd name="connsiteX1" fmla="*/ 532824 w 807720"/>
            <a:gd name="connsiteY1" fmla="*/ 0 h 168388"/>
            <a:gd name="connsiteX2" fmla="*/ 807720 w 807720"/>
            <a:gd name="connsiteY2" fmla="*/ 748 h 168388"/>
            <a:gd name="connsiteX3" fmla="*/ 807720 w 807720"/>
            <a:gd name="connsiteY3" fmla="*/ 168388 h 168388"/>
            <a:gd name="connsiteX0" fmla="*/ 0 w 807720"/>
            <a:gd name="connsiteY0" fmla="*/ 4490 h 172130"/>
            <a:gd name="connsiteX1" fmla="*/ 227383 w 807720"/>
            <a:gd name="connsiteY1" fmla="*/ 0 h 172130"/>
            <a:gd name="connsiteX2" fmla="*/ 532824 w 807720"/>
            <a:gd name="connsiteY2" fmla="*/ 3742 h 172130"/>
            <a:gd name="connsiteX3" fmla="*/ 807720 w 807720"/>
            <a:gd name="connsiteY3" fmla="*/ 4490 h 172130"/>
            <a:gd name="connsiteX4" fmla="*/ 807720 w 807720"/>
            <a:gd name="connsiteY4" fmla="*/ 172130 h 172130"/>
            <a:gd name="connsiteX0" fmla="*/ 0 w 807720"/>
            <a:gd name="connsiteY0" fmla="*/ 184104 h 351744"/>
            <a:gd name="connsiteX1" fmla="*/ 207020 w 807720"/>
            <a:gd name="connsiteY1" fmla="*/ 0 h 351744"/>
            <a:gd name="connsiteX2" fmla="*/ 532824 w 807720"/>
            <a:gd name="connsiteY2" fmla="*/ 183356 h 351744"/>
            <a:gd name="connsiteX3" fmla="*/ 807720 w 807720"/>
            <a:gd name="connsiteY3" fmla="*/ 184104 h 351744"/>
            <a:gd name="connsiteX4" fmla="*/ 807720 w 807720"/>
            <a:gd name="connsiteY4" fmla="*/ 351744 h 351744"/>
            <a:gd name="connsiteX0" fmla="*/ 0 w 814508"/>
            <a:gd name="connsiteY0" fmla="*/ 748 h 351744"/>
            <a:gd name="connsiteX1" fmla="*/ 213808 w 814508"/>
            <a:gd name="connsiteY1" fmla="*/ 0 h 351744"/>
            <a:gd name="connsiteX2" fmla="*/ 539612 w 814508"/>
            <a:gd name="connsiteY2" fmla="*/ 183356 h 351744"/>
            <a:gd name="connsiteX3" fmla="*/ 814508 w 814508"/>
            <a:gd name="connsiteY3" fmla="*/ 184104 h 351744"/>
            <a:gd name="connsiteX4" fmla="*/ 814508 w 814508"/>
            <a:gd name="connsiteY4" fmla="*/ 351744 h 351744"/>
            <a:gd name="connsiteX0" fmla="*/ 0 w 814508"/>
            <a:gd name="connsiteY0" fmla="*/ 0 h 350996"/>
            <a:gd name="connsiteX1" fmla="*/ 193445 w 814508"/>
            <a:gd name="connsiteY1" fmla="*/ 10478 h 350996"/>
            <a:gd name="connsiteX2" fmla="*/ 539612 w 814508"/>
            <a:gd name="connsiteY2" fmla="*/ 182608 h 350996"/>
            <a:gd name="connsiteX3" fmla="*/ 814508 w 814508"/>
            <a:gd name="connsiteY3" fmla="*/ 183356 h 350996"/>
            <a:gd name="connsiteX4" fmla="*/ 814508 w 814508"/>
            <a:gd name="connsiteY4" fmla="*/ 350996 h 350996"/>
            <a:gd name="connsiteX0" fmla="*/ 0 w 814508"/>
            <a:gd name="connsiteY0" fmla="*/ 4490 h 355486"/>
            <a:gd name="connsiteX1" fmla="*/ 190161 w 814508"/>
            <a:gd name="connsiteY1" fmla="*/ 0 h 355486"/>
            <a:gd name="connsiteX2" fmla="*/ 539612 w 814508"/>
            <a:gd name="connsiteY2" fmla="*/ 187098 h 355486"/>
            <a:gd name="connsiteX3" fmla="*/ 814508 w 814508"/>
            <a:gd name="connsiteY3" fmla="*/ 187846 h 355486"/>
            <a:gd name="connsiteX4" fmla="*/ 814508 w 814508"/>
            <a:gd name="connsiteY4" fmla="*/ 355486 h 355486"/>
            <a:gd name="connsiteX0" fmla="*/ 0 w 814508"/>
            <a:gd name="connsiteY0" fmla="*/ 0 h 350996"/>
            <a:gd name="connsiteX1" fmla="*/ 252563 w 814508"/>
            <a:gd name="connsiteY1" fmla="*/ 6736 h 350996"/>
            <a:gd name="connsiteX2" fmla="*/ 539612 w 814508"/>
            <a:gd name="connsiteY2" fmla="*/ 182608 h 350996"/>
            <a:gd name="connsiteX3" fmla="*/ 814508 w 814508"/>
            <a:gd name="connsiteY3" fmla="*/ 183356 h 350996"/>
            <a:gd name="connsiteX4" fmla="*/ 814508 w 814508"/>
            <a:gd name="connsiteY4" fmla="*/ 350996 h 350996"/>
            <a:gd name="connsiteX0" fmla="*/ 0 w 814508"/>
            <a:gd name="connsiteY0" fmla="*/ 0 h 350996"/>
            <a:gd name="connsiteX1" fmla="*/ 316134 w 814508"/>
            <a:gd name="connsiteY1" fmla="*/ 6736 h 350996"/>
            <a:gd name="connsiteX2" fmla="*/ 539612 w 814508"/>
            <a:gd name="connsiteY2" fmla="*/ 182608 h 350996"/>
            <a:gd name="connsiteX3" fmla="*/ 814508 w 814508"/>
            <a:gd name="connsiteY3" fmla="*/ 183356 h 350996"/>
            <a:gd name="connsiteX4" fmla="*/ 814508 w 814508"/>
            <a:gd name="connsiteY4" fmla="*/ 350996 h 350996"/>
            <a:gd name="connsiteX0" fmla="*/ 0 w 814508"/>
            <a:gd name="connsiteY0" fmla="*/ 0 h 350996"/>
            <a:gd name="connsiteX1" fmla="*/ 316134 w 814508"/>
            <a:gd name="connsiteY1" fmla="*/ 6736 h 350996"/>
            <a:gd name="connsiteX2" fmla="*/ 599210 w 814508"/>
            <a:gd name="connsiteY2" fmla="*/ 190443 h 350996"/>
            <a:gd name="connsiteX3" fmla="*/ 814508 w 814508"/>
            <a:gd name="connsiteY3" fmla="*/ 183356 h 350996"/>
            <a:gd name="connsiteX4" fmla="*/ 814508 w 814508"/>
            <a:gd name="connsiteY4" fmla="*/ 350996 h 350996"/>
            <a:gd name="connsiteX0" fmla="*/ 0 w 814508"/>
            <a:gd name="connsiteY0" fmla="*/ 0 h 350996"/>
            <a:gd name="connsiteX1" fmla="*/ 316134 w 814508"/>
            <a:gd name="connsiteY1" fmla="*/ 6736 h 350996"/>
            <a:gd name="connsiteX2" fmla="*/ 623049 w 814508"/>
            <a:gd name="connsiteY2" fmla="*/ 190443 h 350996"/>
            <a:gd name="connsiteX3" fmla="*/ 814508 w 814508"/>
            <a:gd name="connsiteY3" fmla="*/ 183356 h 350996"/>
            <a:gd name="connsiteX4" fmla="*/ 814508 w 814508"/>
            <a:gd name="connsiteY4" fmla="*/ 350996 h 3509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14508" h="350996">
              <a:moveTo>
                <a:pt x="0" y="0"/>
              </a:moveTo>
              <a:lnTo>
                <a:pt x="316134" y="6736"/>
              </a:lnTo>
              <a:lnTo>
                <a:pt x="623049" y="190443"/>
              </a:lnTo>
              <a:lnTo>
                <a:pt x="814508" y="183356"/>
              </a:lnTo>
              <a:lnTo>
                <a:pt x="814508" y="350996"/>
              </a:lnTo>
            </a:path>
          </a:pathLst>
        </a:custGeom>
        <a:noFill/>
        <a:ln w="9525"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M94"/>
  <sheetViews>
    <sheetView showGridLines="0" tabSelected="1" zoomScaleNormal="100" workbookViewId="0">
      <selection activeCell="H40" sqref="H40"/>
    </sheetView>
  </sheetViews>
  <sheetFormatPr baseColWidth="10" defaultColWidth="11.42578125" defaultRowHeight="12.75" x14ac:dyDescent="0.2"/>
  <cols>
    <col min="1" max="1" width="7" style="3" customWidth="1"/>
    <col min="2" max="2" width="40.140625" style="5" customWidth="1"/>
    <col min="3" max="3" width="9.5703125" style="2" customWidth="1"/>
    <col min="4" max="4" width="8.7109375" style="3" customWidth="1"/>
    <col min="5" max="5" width="2.7109375" style="3" customWidth="1"/>
    <col min="6" max="6" width="20.28515625" style="4" customWidth="1"/>
    <col min="7" max="7" width="1.140625" style="4" customWidth="1"/>
    <col min="8" max="8" width="20.7109375" style="3" customWidth="1"/>
    <col min="9" max="9" width="19.42578125" style="3" customWidth="1"/>
    <col min="10" max="10" width="11.7109375" style="3" customWidth="1"/>
    <col min="11" max="11" width="12.28515625" style="3" bestFit="1" customWidth="1"/>
    <col min="12" max="12" width="15.42578125" style="3" customWidth="1"/>
    <col min="13" max="16384" width="11.42578125" style="3"/>
  </cols>
  <sheetData>
    <row r="2" spans="2:9" ht="15.75" x14ac:dyDescent="0.25">
      <c r="B2" s="1" t="s">
        <v>112</v>
      </c>
    </row>
    <row r="3" spans="2:9" ht="13.5" thickBot="1" x14ac:dyDescent="0.25"/>
    <row r="4" spans="2:9" ht="13.5" thickBot="1" x14ac:dyDescent="0.25">
      <c r="B4" s="6" t="s">
        <v>0</v>
      </c>
      <c r="C4" s="7"/>
      <c r="D4" s="8"/>
      <c r="F4" s="9" t="s">
        <v>96</v>
      </c>
      <c r="G4" s="9"/>
      <c r="H4" s="10"/>
      <c r="I4" s="10"/>
    </row>
    <row r="5" spans="2:9" x14ac:dyDescent="0.2">
      <c r="B5" s="11" t="s">
        <v>63</v>
      </c>
      <c r="C5" s="12" t="s">
        <v>16</v>
      </c>
      <c r="D5" s="82">
        <v>320000</v>
      </c>
      <c r="E5" s="13"/>
      <c r="F5" s="9"/>
      <c r="G5" s="9"/>
      <c r="H5" s="10"/>
      <c r="I5" s="10"/>
    </row>
    <row r="6" spans="2:9" x14ac:dyDescent="0.2">
      <c r="B6" s="14" t="s">
        <v>64</v>
      </c>
      <c r="C6" s="15" t="s">
        <v>1</v>
      </c>
      <c r="D6" s="83">
        <v>0</v>
      </c>
      <c r="E6" s="13"/>
    </row>
    <row r="7" spans="2:9" x14ac:dyDescent="0.2">
      <c r="B7" s="14"/>
      <c r="C7" s="15"/>
      <c r="D7" s="16"/>
      <c r="E7" s="13"/>
    </row>
    <row r="8" spans="2:9" x14ac:dyDescent="0.2">
      <c r="B8" s="14" t="s">
        <v>2</v>
      </c>
      <c r="C8" s="15" t="s">
        <v>3</v>
      </c>
      <c r="D8" s="83">
        <v>40</v>
      </c>
      <c r="E8" s="13"/>
    </row>
    <row r="9" spans="2:9" x14ac:dyDescent="0.2">
      <c r="B9" s="14" t="s">
        <v>95</v>
      </c>
      <c r="C9" s="15" t="s">
        <v>4</v>
      </c>
      <c r="D9" s="83">
        <v>5</v>
      </c>
      <c r="E9" s="13"/>
      <c r="F9" s="4" t="s">
        <v>97</v>
      </c>
    </row>
    <row r="10" spans="2:9" x14ac:dyDescent="0.2">
      <c r="B10" s="14" t="s">
        <v>5</v>
      </c>
      <c r="C10" s="15" t="s">
        <v>51</v>
      </c>
      <c r="D10" s="83">
        <v>30</v>
      </c>
      <c r="E10" s="13"/>
      <c r="F10" s="4" t="s">
        <v>82</v>
      </c>
    </row>
    <row r="11" spans="2:9" x14ac:dyDescent="0.2">
      <c r="B11" s="14" t="s">
        <v>89</v>
      </c>
      <c r="C11" s="15" t="s">
        <v>90</v>
      </c>
      <c r="D11" s="83">
        <v>1</v>
      </c>
      <c r="E11" s="13"/>
    </row>
    <row r="12" spans="2:9" x14ac:dyDescent="0.2">
      <c r="B12" s="14" t="s">
        <v>6</v>
      </c>
      <c r="C12" s="15" t="s">
        <v>7</v>
      </c>
      <c r="D12" s="83">
        <v>0</v>
      </c>
      <c r="E12" s="13"/>
      <c r="F12" s="4" t="s">
        <v>81</v>
      </c>
    </row>
    <row r="13" spans="2:9" x14ac:dyDescent="0.2">
      <c r="B13" s="14"/>
      <c r="C13" s="15"/>
      <c r="D13" s="16"/>
      <c r="E13" s="13"/>
    </row>
    <row r="14" spans="2:9" ht="12.75" customHeight="1" x14ac:dyDescent="0.2">
      <c r="B14" s="17" t="s">
        <v>8</v>
      </c>
      <c r="C14" s="18" t="s">
        <v>50</v>
      </c>
      <c r="D14" s="19"/>
      <c r="E14" s="20"/>
      <c r="F14" s="21"/>
      <c r="G14" s="21"/>
    </row>
    <row r="15" spans="2:9" x14ac:dyDescent="0.2">
      <c r="B15" s="14" t="s">
        <v>9</v>
      </c>
      <c r="C15" s="22" t="s">
        <v>53</v>
      </c>
      <c r="D15" s="23"/>
      <c r="E15" s="13"/>
      <c r="F15" s="4" t="s">
        <v>54</v>
      </c>
    </row>
    <row r="16" spans="2:9" x14ac:dyDescent="0.2">
      <c r="B16" s="14" t="s">
        <v>65</v>
      </c>
      <c r="C16" s="15" t="s">
        <v>10</v>
      </c>
      <c r="D16" s="83">
        <v>0</v>
      </c>
      <c r="E16" s="13"/>
    </row>
    <row r="17" spans="2:9" x14ac:dyDescent="0.2">
      <c r="B17" s="14" t="s">
        <v>113</v>
      </c>
      <c r="C17" s="15" t="s">
        <v>103</v>
      </c>
      <c r="D17" s="83">
        <v>40</v>
      </c>
      <c r="E17" s="13"/>
      <c r="G17" s="24"/>
    </row>
    <row r="18" spans="2:9" s="27" customFormat="1" ht="12.75" customHeight="1" x14ac:dyDescent="0.2">
      <c r="B18" s="14" t="s">
        <v>114</v>
      </c>
      <c r="C18" s="25" t="s">
        <v>104</v>
      </c>
      <c r="D18" s="84">
        <v>56</v>
      </c>
      <c r="E18" s="13"/>
      <c r="F18" s="4"/>
      <c r="G18" s="4"/>
      <c r="H18" s="26" t="s">
        <v>80</v>
      </c>
      <c r="I18" s="26"/>
    </row>
    <row r="19" spans="2:9" ht="13.5" thickBot="1" x14ac:dyDescent="0.25">
      <c r="B19" s="28" t="s">
        <v>98</v>
      </c>
      <c r="C19" s="29" t="s">
        <v>99</v>
      </c>
      <c r="D19" s="85">
        <v>0</v>
      </c>
      <c r="E19" s="13"/>
      <c r="H19" s="30" t="s">
        <v>79</v>
      </c>
      <c r="I19" s="30" t="s">
        <v>72</v>
      </c>
    </row>
    <row r="20" spans="2:9" x14ac:dyDescent="0.2">
      <c r="B20" s="24" t="s">
        <v>120</v>
      </c>
      <c r="E20" s="31"/>
      <c r="H20" s="30"/>
      <c r="I20" s="30"/>
    </row>
    <row r="21" spans="2:9" x14ac:dyDescent="0.2">
      <c r="H21" s="30"/>
      <c r="I21" s="32"/>
    </row>
    <row r="22" spans="2:9" ht="13.5" thickBot="1" x14ac:dyDescent="0.25">
      <c r="H22" s="33" t="s">
        <v>75</v>
      </c>
      <c r="I22" s="33" t="s">
        <v>66</v>
      </c>
    </row>
    <row r="23" spans="2:9" ht="13.5" thickBot="1" x14ac:dyDescent="0.25">
      <c r="B23" s="6" t="s">
        <v>107</v>
      </c>
      <c r="C23" s="7"/>
      <c r="D23" s="8"/>
      <c r="E23" s="34"/>
      <c r="F23" s="35" t="s">
        <v>137</v>
      </c>
      <c r="G23" s="36"/>
      <c r="H23" s="33" t="s">
        <v>70</v>
      </c>
      <c r="I23" s="37" t="s">
        <v>67</v>
      </c>
    </row>
    <row r="24" spans="2:9" x14ac:dyDescent="0.2">
      <c r="B24" s="38" t="s">
        <v>55</v>
      </c>
      <c r="C24" s="39" t="s">
        <v>11</v>
      </c>
      <c r="D24" s="40" t="e">
        <f>Prf</f>
        <v>#DIV/0!</v>
      </c>
      <c r="E24" s="35"/>
      <c r="G24" s="41"/>
      <c r="H24" s="33" t="s">
        <v>71</v>
      </c>
      <c r="I24" s="33" t="s">
        <v>68</v>
      </c>
    </row>
    <row r="25" spans="2:9" x14ac:dyDescent="0.2">
      <c r="B25" s="42" t="s">
        <v>12</v>
      </c>
      <c r="C25" s="43" t="s">
        <v>13</v>
      </c>
      <c r="D25" s="44">
        <f>Vmf</f>
        <v>0</v>
      </c>
      <c r="E25" s="45"/>
      <c r="G25" s="46"/>
      <c r="H25" s="33">
        <v>0.25</v>
      </c>
      <c r="I25" s="33" t="s">
        <v>69</v>
      </c>
    </row>
    <row r="26" spans="2:9" x14ac:dyDescent="0.2">
      <c r="B26" s="42" t="s">
        <v>105</v>
      </c>
      <c r="C26" s="43" t="s">
        <v>25</v>
      </c>
      <c r="D26" s="47">
        <f>ROUNDUP(Cm,0)</f>
        <v>255</v>
      </c>
      <c r="E26" s="4"/>
      <c r="H26" s="48" t="s">
        <v>76</v>
      </c>
      <c r="I26" s="48"/>
    </row>
    <row r="27" spans="2:9" x14ac:dyDescent="0.2">
      <c r="B27" s="42" t="s">
        <v>106</v>
      </c>
      <c r="C27" s="43" t="s">
        <v>26</v>
      </c>
      <c r="D27" s="47">
        <f>ROUNDUP(Cd,0)</f>
        <v>-255</v>
      </c>
      <c r="E27" s="45"/>
    </row>
    <row r="28" spans="2:9" x14ac:dyDescent="0.2">
      <c r="B28" s="42" t="s">
        <v>56</v>
      </c>
      <c r="C28" s="43" t="s">
        <v>14</v>
      </c>
      <c r="D28" s="44" t="e">
        <f>Ncis</f>
        <v>#DIV/0!</v>
      </c>
      <c r="E28" s="45"/>
    </row>
    <row r="29" spans="2:9" x14ac:dyDescent="0.2">
      <c r="B29" s="42" t="s">
        <v>86</v>
      </c>
      <c r="C29" s="43" t="s">
        <v>85</v>
      </c>
      <c r="D29" s="47">
        <f>ROUNDUP(Pm,0)</f>
        <v>0</v>
      </c>
      <c r="E29" s="45"/>
    </row>
    <row r="30" spans="2:9" ht="13.5" customHeight="1" thickBot="1" x14ac:dyDescent="0.25">
      <c r="B30" s="49" t="s">
        <v>74</v>
      </c>
      <c r="C30" s="50" t="s">
        <v>73</v>
      </c>
      <c r="D30" s="51">
        <f>ROUNDUP(Pf,0)</f>
        <v>0</v>
      </c>
      <c r="E30" s="45"/>
      <c r="H30" s="52" t="str">
        <f>"Ctot. : " &amp; ROUNDUP(D26+D36,0) &amp; "N.m (mont.)"</f>
        <v>Ctot. : 255N.m (mont.)</v>
      </c>
    </row>
    <row r="31" spans="2:9" ht="13.5" thickBot="1" x14ac:dyDescent="0.25">
      <c r="D31" s="45"/>
      <c r="E31" s="45"/>
      <c r="H31" s="53"/>
    </row>
    <row r="32" spans="2:9" ht="13.5" customHeight="1" thickBot="1" x14ac:dyDescent="0.25">
      <c r="B32" s="6" t="s">
        <v>108</v>
      </c>
      <c r="C32" s="7"/>
      <c r="D32" s="8"/>
      <c r="E32" s="45"/>
      <c r="F32" s="54" t="str">
        <f>"Ptot. : " &amp; ROUNDUP(D29+D35,0) &amp; " Watts"</f>
        <v>Ptot. : 0 Watts</v>
      </c>
      <c r="G32" s="55"/>
      <c r="H32" s="53" t="str">
        <f>"Ctot. : " &amp; ROUNDUP(D27+D36,0) &amp; "N.m (desc.)"</f>
        <v>Ctot. : -255N.m (desc.)</v>
      </c>
    </row>
    <row r="33" spans="2:8" x14ac:dyDescent="0.2">
      <c r="B33" s="38" t="s">
        <v>115</v>
      </c>
      <c r="C33" s="39" t="s">
        <v>116</v>
      </c>
      <c r="D33" s="44">
        <f>PrApp</f>
        <v>265.25823848649225</v>
      </c>
      <c r="E33" s="45"/>
      <c r="F33" s="54"/>
      <c r="G33" s="55"/>
      <c r="H33" s="56"/>
    </row>
    <row r="34" spans="2:8" x14ac:dyDescent="0.2">
      <c r="B34" s="42" t="s">
        <v>12</v>
      </c>
      <c r="C34" s="43" t="s">
        <v>117</v>
      </c>
      <c r="D34" s="44">
        <f>VmApp</f>
        <v>0</v>
      </c>
      <c r="E34" s="45"/>
    </row>
    <row r="35" spans="2:8" x14ac:dyDescent="0.2">
      <c r="B35" s="42" t="s">
        <v>110</v>
      </c>
      <c r="C35" s="43" t="s">
        <v>102</v>
      </c>
      <c r="D35" s="57">
        <f>ROUNDUP(Papp,0)</f>
        <v>0</v>
      </c>
      <c r="E35" s="45"/>
    </row>
    <row r="36" spans="2:8" ht="13.5" thickBot="1" x14ac:dyDescent="0.25">
      <c r="B36" s="49" t="s">
        <v>109</v>
      </c>
      <c r="C36" s="50" t="s">
        <v>101</v>
      </c>
      <c r="D36" s="58">
        <f>ROUNDUP(Capp,0)</f>
        <v>0</v>
      </c>
      <c r="E36" s="45"/>
    </row>
    <row r="37" spans="2:8" x14ac:dyDescent="0.2">
      <c r="E37" s="45"/>
    </row>
    <row r="38" spans="2:8" x14ac:dyDescent="0.2">
      <c r="B38" s="59"/>
      <c r="D38" s="60"/>
      <c r="E38" s="45"/>
    </row>
    <row r="39" spans="2:8" x14ac:dyDescent="0.2">
      <c r="B39" s="59"/>
      <c r="D39" s="60"/>
      <c r="E39" s="45"/>
    </row>
    <row r="40" spans="2:8" x14ac:dyDescent="0.2">
      <c r="B40" s="59"/>
      <c r="D40" s="60"/>
      <c r="E40" s="45"/>
    </row>
    <row r="41" spans="2:8" x14ac:dyDescent="0.2">
      <c r="B41" s="59"/>
      <c r="D41" s="60"/>
      <c r="E41" s="45"/>
    </row>
    <row r="42" spans="2:8" x14ac:dyDescent="0.2">
      <c r="B42" s="59"/>
      <c r="D42" s="60"/>
      <c r="E42" s="45"/>
    </row>
    <row r="43" spans="2:8" ht="13.5" thickBot="1" x14ac:dyDescent="0.25">
      <c r="B43" s="59"/>
      <c r="E43" s="45"/>
    </row>
    <row r="44" spans="2:8" ht="13.5" thickBot="1" x14ac:dyDescent="0.25">
      <c r="B44" s="6" t="s">
        <v>15</v>
      </c>
      <c r="C44" s="7"/>
      <c r="D44" s="8"/>
      <c r="F44" s="4" t="s">
        <v>57</v>
      </c>
    </row>
    <row r="45" spans="2:8" x14ac:dyDescent="0.2">
      <c r="B45" s="61" t="s">
        <v>77</v>
      </c>
      <c r="C45" s="12" t="s">
        <v>52</v>
      </c>
      <c r="D45" s="62">
        <f>α/2/360*2*PI()</f>
        <v>0.26179938779914941</v>
      </c>
      <c r="E45" s="63"/>
      <c r="F45" s="4" t="s">
        <v>93</v>
      </c>
    </row>
    <row r="46" spans="2:8" x14ac:dyDescent="0.2">
      <c r="B46" s="64" t="s">
        <v>17</v>
      </c>
      <c r="C46" s="15" t="s">
        <v>18</v>
      </c>
      <c r="D46" s="65">
        <f>Dnom-(P/2/Nf)</f>
        <v>37.5</v>
      </c>
      <c r="E46" s="2"/>
      <c r="F46" s="4" t="s">
        <v>58</v>
      </c>
    </row>
    <row r="47" spans="2:8" x14ac:dyDescent="0.2">
      <c r="B47" s="64" t="s">
        <v>78</v>
      </c>
      <c r="C47" s="15" t="s">
        <v>19</v>
      </c>
      <c r="D47" s="65">
        <f>Vz*2*PI()/(P*0.001)</f>
        <v>0</v>
      </c>
      <c r="E47" s="2"/>
      <c r="F47" s="4" t="s">
        <v>123</v>
      </c>
    </row>
    <row r="48" spans="2:8" x14ac:dyDescent="0.2">
      <c r="B48" s="64" t="s">
        <v>121</v>
      </c>
      <c r="C48" s="15" t="s">
        <v>122</v>
      </c>
      <c r="D48" s="65">
        <f>Va/PI()*30</f>
        <v>0</v>
      </c>
      <c r="E48" s="45"/>
    </row>
    <row r="49" spans="2:13" x14ac:dyDescent="0.2">
      <c r="B49" s="64"/>
      <c r="C49" s="66"/>
      <c r="D49" s="65"/>
      <c r="E49" s="45"/>
      <c r="F49" s="4" t="s">
        <v>59</v>
      </c>
    </row>
    <row r="50" spans="2:13" x14ac:dyDescent="0.2">
      <c r="B50" s="64" t="s">
        <v>20</v>
      </c>
      <c r="C50" s="15" t="s">
        <v>21</v>
      </c>
      <c r="D50" s="65">
        <f>Fv*P*0.001/2/PI()</f>
        <v>254.64790894703253</v>
      </c>
      <c r="E50" s="45"/>
      <c r="F50" s="4" t="s">
        <v>24</v>
      </c>
    </row>
    <row r="51" spans="2:13" x14ac:dyDescent="0.2">
      <c r="B51" s="64" t="s">
        <v>22</v>
      </c>
      <c r="C51" s="15" t="s">
        <v>23</v>
      </c>
      <c r="D51" s="65">
        <f>-Cum</f>
        <v>-254.64790894703253</v>
      </c>
      <c r="E51" s="45"/>
      <c r="F51" s="4" t="s">
        <v>60</v>
      </c>
    </row>
    <row r="52" spans="2:13" x14ac:dyDescent="0.2">
      <c r="B52" s="64" t="s">
        <v>83</v>
      </c>
      <c r="C52" s="15" t="s">
        <v>25</v>
      </c>
      <c r="D52" s="65">
        <f>Fv*Dm/2*((P+PI()*f*Dm/COS(DemAlph))/(PI()*Dm-f*P/COS(DemAlph)))*0.001</f>
        <v>254.64790894703256</v>
      </c>
      <c r="E52" s="45"/>
      <c r="F52" s="4" t="s">
        <v>61</v>
      </c>
    </row>
    <row r="53" spans="2:13" x14ac:dyDescent="0.2">
      <c r="B53" s="64" t="s">
        <v>84</v>
      </c>
      <c r="C53" s="15" t="s">
        <v>26</v>
      </c>
      <c r="D53" s="65">
        <f>Fv*Dm/2*((PI()*f*Dm/COS(DemAlph)-P)/(PI()*Dm+f*P/COS(DemAlph)))*0.001</f>
        <v>-254.64790894703256</v>
      </c>
      <c r="E53" s="45"/>
      <c r="F53" s="4" t="s">
        <v>29</v>
      </c>
    </row>
    <row r="54" spans="2:13" x14ac:dyDescent="0.2">
      <c r="B54" s="64" t="s">
        <v>27</v>
      </c>
      <c r="C54" s="15" t="s">
        <v>28</v>
      </c>
      <c r="D54" s="65">
        <f>Cm-Cum</f>
        <v>0</v>
      </c>
      <c r="E54" s="45"/>
      <c r="F54" s="4" t="s">
        <v>62</v>
      </c>
      <c r="J54" s="67" t="s">
        <v>133</v>
      </c>
      <c r="K54" s="67"/>
      <c r="L54" s="67"/>
      <c r="M54" s="67"/>
    </row>
    <row r="55" spans="2:13" x14ac:dyDescent="0.2">
      <c r="B55" s="64" t="s">
        <v>30</v>
      </c>
      <c r="C55" s="15" t="s">
        <v>31</v>
      </c>
      <c r="D55" s="65">
        <f>Cd-Cud</f>
        <v>0</v>
      </c>
      <c r="E55" s="45"/>
      <c r="F55" s="4" t="s">
        <v>132</v>
      </c>
      <c r="H55" s="68" t="s">
        <v>136</v>
      </c>
      <c r="I55" s="69"/>
      <c r="J55" s="70" t="s">
        <v>134</v>
      </c>
      <c r="K55" s="70"/>
      <c r="L55" s="70"/>
      <c r="M55" s="70"/>
    </row>
    <row r="56" spans="2:13" x14ac:dyDescent="0.2">
      <c r="B56" s="64" t="s">
        <v>100</v>
      </c>
      <c r="C56" s="15" t="s">
        <v>101</v>
      </c>
      <c r="D56" s="65">
        <f>MAX(Capp1,Capp2)</f>
        <v>0</v>
      </c>
      <c r="E56" s="45"/>
      <c r="F56" s="4" t="s">
        <v>87</v>
      </c>
      <c r="J56" s="4" t="s">
        <v>135</v>
      </c>
      <c r="M56" s="71">
        <f>Fv *fapp* (DmaxApp+DminApp)/2*0.001</f>
        <v>0</v>
      </c>
    </row>
    <row r="57" spans="2:13" x14ac:dyDescent="0.2">
      <c r="B57" s="64" t="s">
        <v>74</v>
      </c>
      <c r="C57" s="15" t="s">
        <v>73</v>
      </c>
      <c r="D57" s="65">
        <f>Cfm*Va</f>
        <v>0</v>
      </c>
      <c r="E57" s="45"/>
      <c r="F57" s="4" t="s">
        <v>88</v>
      </c>
    </row>
    <row r="58" spans="2:13" x14ac:dyDescent="0.2">
      <c r="B58" s="64" t="s">
        <v>86</v>
      </c>
      <c r="C58" s="15" t="s">
        <v>85</v>
      </c>
      <c r="D58" s="65">
        <f>Cm*Va</f>
        <v>0</v>
      </c>
      <c r="E58" s="45"/>
      <c r="F58" s="4" t="s">
        <v>111</v>
      </c>
    </row>
    <row r="59" spans="2:13" x14ac:dyDescent="0.2">
      <c r="B59" s="64" t="s">
        <v>110</v>
      </c>
      <c r="C59" s="15" t="s">
        <v>102</v>
      </c>
      <c r="D59" s="65">
        <f>Capp*Va</f>
        <v>0</v>
      </c>
      <c r="E59" s="45"/>
      <c r="F59" s="4" t="s">
        <v>91</v>
      </c>
    </row>
    <row r="60" spans="2:13" x14ac:dyDescent="0.2">
      <c r="B60" s="64" t="s">
        <v>32</v>
      </c>
      <c r="C60" s="15" t="s">
        <v>33</v>
      </c>
      <c r="D60" s="65">
        <f>PI()*Dm*P/2/Nf</f>
        <v>294.5243112740431</v>
      </c>
      <c r="E60" s="45"/>
      <c r="F60" s="4" t="s">
        <v>92</v>
      </c>
    </row>
    <row r="61" spans="2:13" x14ac:dyDescent="0.2">
      <c r="B61" s="64" t="s">
        <v>34</v>
      </c>
      <c r="C61" s="15" t="s">
        <v>35</v>
      </c>
      <c r="D61" s="65">
        <f>H/P*Nf</f>
        <v>0</v>
      </c>
      <c r="E61" s="45"/>
      <c r="F61" s="4" t="s">
        <v>38</v>
      </c>
    </row>
    <row r="62" spans="2:13" x14ac:dyDescent="0.2">
      <c r="B62" s="64" t="s">
        <v>36</v>
      </c>
      <c r="C62" s="15" t="s">
        <v>37</v>
      </c>
      <c r="D62" s="65">
        <f>IF(Ntf &lt; 1.5*Dnom/P*Nf, Ntf, 1.5*Dnom/P*Nf )</f>
        <v>0</v>
      </c>
      <c r="E62" s="45"/>
      <c r="F62" s="4" t="s">
        <v>41</v>
      </c>
    </row>
    <row r="63" spans="2:13" x14ac:dyDescent="0.2">
      <c r="B63" s="64" t="s">
        <v>39</v>
      </c>
      <c r="C63" s="15" t="s">
        <v>40</v>
      </c>
      <c r="D63" s="65">
        <f>Sc*Npf</f>
        <v>0</v>
      </c>
      <c r="E63" s="45"/>
      <c r="F63" s="4" t="s">
        <v>94</v>
      </c>
    </row>
    <row r="64" spans="2:13" x14ac:dyDescent="0.2">
      <c r="B64" s="64" t="s">
        <v>42</v>
      </c>
      <c r="C64" s="15" t="s">
        <v>43</v>
      </c>
      <c r="D64" s="65">
        <f>PI()*Dnom*(P/2/Nf*(1+TAN(DemAlph)))</f>
        <v>398.33798680667269</v>
      </c>
      <c r="E64" s="45"/>
      <c r="F64" s="4" t="s">
        <v>46</v>
      </c>
    </row>
    <row r="65" spans="2:7" x14ac:dyDescent="0.2">
      <c r="B65" s="64" t="s">
        <v>44</v>
      </c>
      <c r="C65" s="15" t="s">
        <v>45</v>
      </c>
      <c r="D65" s="65">
        <f>S1_*Npf</f>
        <v>0</v>
      </c>
      <c r="E65" s="45"/>
      <c r="F65" s="63"/>
      <c r="G65" s="63"/>
    </row>
    <row r="66" spans="2:7" x14ac:dyDescent="0.2">
      <c r="B66" s="72"/>
      <c r="C66" s="73"/>
      <c r="D66" s="74"/>
      <c r="E66" s="45"/>
      <c r="F66" s="4" t="s">
        <v>47</v>
      </c>
    </row>
    <row r="67" spans="2:7" x14ac:dyDescent="0.2">
      <c r="B67" s="64" t="s">
        <v>55</v>
      </c>
      <c r="C67" s="15" t="s">
        <v>11</v>
      </c>
      <c r="D67" s="65" t="e">
        <f>Fv/Sct</f>
        <v>#DIV/0!</v>
      </c>
      <c r="E67" s="45"/>
      <c r="F67" s="4" t="s">
        <v>48</v>
      </c>
    </row>
    <row r="68" spans="2:7" x14ac:dyDescent="0.2">
      <c r="B68" s="64" t="s">
        <v>12</v>
      </c>
      <c r="C68" s="15" t="s">
        <v>13</v>
      </c>
      <c r="D68" s="65">
        <f>Dm/2*Va*0.001</f>
        <v>0</v>
      </c>
      <c r="E68" s="63"/>
      <c r="F68" s="4" t="s">
        <v>49</v>
      </c>
    </row>
    <row r="69" spans="2:7" x14ac:dyDescent="0.2">
      <c r="B69" s="64" t="s">
        <v>56</v>
      </c>
      <c r="C69" s="15" t="s">
        <v>14</v>
      </c>
      <c r="D69" s="65" t="e">
        <f>Fv/Scis</f>
        <v>#DIV/0!</v>
      </c>
      <c r="E69" s="63"/>
    </row>
    <row r="70" spans="2:7" ht="13.5" thickBot="1" x14ac:dyDescent="0.25">
      <c r="B70" s="75"/>
      <c r="C70" s="29"/>
      <c r="D70" s="76"/>
      <c r="E70" s="45"/>
    </row>
    <row r="71" spans="2:7" x14ac:dyDescent="0.2">
      <c r="B71" s="77" t="s">
        <v>129</v>
      </c>
      <c r="C71" s="78"/>
      <c r="D71" s="79"/>
      <c r="E71" s="45"/>
      <c r="F71" s="4" t="s">
        <v>124</v>
      </c>
    </row>
    <row r="72" spans="2:7" x14ac:dyDescent="0.2">
      <c r="B72" s="61" t="s">
        <v>115</v>
      </c>
      <c r="C72" s="12" t="s">
        <v>116</v>
      </c>
      <c r="D72" s="62">
        <f>Fv/(PI()*(DmaxApp^2-DminApp^2)/4)</f>
        <v>265.25823848649225</v>
      </c>
      <c r="E72" s="45"/>
      <c r="F72" s="4" t="s">
        <v>119</v>
      </c>
    </row>
    <row r="73" spans="2:7" x14ac:dyDescent="0.2">
      <c r="B73" s="64" t="s">
        <v>118</v>
      </c>
      <c r="C73" s="15" t="s">
        <v>117</v>
      </c>
      <c r="D73" s="65">
        <f xml:space="preserve">  (DmaxApp+DminApp)/2*Va*0.001</f>
        <v>0</v>
      </c>
      <c r="F73" s="4" t="s">
        <v>125</v>
      </c>
    </row>
    <row r="74" spans="2:7" x14ac:dyDescent="0.2">
      <c r="B74" s="64" t="s">
        <v>127</v>
      </c>
      <c r="C74" s="15" t="s">
        <v>130</v>
      </c>
      <c r="D74" s="65">
        <f>PI()*PrApp*1000000*fapp*(DmaxApp^3-DminApp^3)/12/1000000000</f>
        <v>0</v>
      </c>
      <c r="F74" s="4" t="s">
        <v>126</v>
      </c>
    </row>
    <row r="75" spans="2:7" ht="13.5" thickBot="1" x14ac:dyDescent="0.25">
      <c r="B75" s="80" t="s">
        <v>128</v>
      </c>
      <c r="C75" s="29" t="s">
        <v>131</v>
      </c>
      <c r="D75" s="81">
        <f>PI()*PrApp*1000000*fapp*DminApp*(DmaxApp^2-DminApp^2)/8/1000000000</f>
        <v>0</v>
      </c>
    </row>
    <row r="76" spans="2:7" x14ac:dyDescent="0.2">
      <c r="B76" s="4"/>
      <c r="C76" s="13"/>
    </row>
    <row r="77" spans="2:7" x14ac:dyDescent="0.2">
      <c r="B77" s="4"/>
      <c r="C77" s="13"/>
    </row>
    <row r="78" spans="2:7" x14ac:dyDescent="0.2">
      <c r="B78" s="4"/>
      <c r="C78" s="13"/>
    </row>
    <row r="88" spans="1:13" s="63" customFormat="1" x14ac:dyDescent="0.2">
      <c r="A88" s="3"/>
      <c r="B88" s="5"/>
      <c r="C88" s="2"/>
      <c r="D88" s="3"/>
      <c r="E88" s="3"/>
      <c r="F88" s="4"/>
      <c r="G88" s="4"/>
      <c r="H88" s="3"/>
      <c r="I88" s="3"/>
      <c r="J88" s="3"/>
      <c r="K88" s="3"/>
      <c r="L88" s="3"/>
      <c r="M88" s="3"/>
    </row>
    <row r="89" spans="1:13" x14ac:dyDescent="0.2">
      <c r="J89" s="63"/>
      <c r="K89" s="63"/>
      <c r="L89" s="63"/>
      <c r="M89" s="63"/>
    </row>
    <row r="92" spans="1:13" x14ac:dyDescent="0.2">
      <c r="H92" s="63"/>
    </row>
    <row r="93" spans="1:13" x14ac:dyDescent="0.2">
      <c r="A93" s="63"/>
    </row>
    <row r="94" spans="1:13" x14ac:dyDescent="0.2">
      <c r="I94" s="63"/>
    </row>
  </sheetData>
  <sheetProtection sheet="1" objects="1" scenarios="1"/>
  <mergeCells count="17">
    <mergeCell ref="B4:D4"/>
    <mergeCell ref="F4:I5"/>
    <mergeCell ref="I19:I21"/>
    <mergeCell ref="H19:H21"/>
    <mergeCell ref="B23:D23"/>
    <mergeCell ref="B32:D32"/>
    <mergeCell ref="C14:D14"/>
    <mergeCell ref="C15:D15"/>
    <mergeCell ref="H18:I18"/>
    <mergeCell ref="F32:F33"/>
    <mergeCell ref="H32:H33"/>
    <mergeCell ref="H30:H31"/>
    <mergeCell ref="B71:D71"/>
    <mergeCell ref="J54:M54"/>
    <mergeCell ref="H55:I55"/>
    <mergeCell ref="J55:M55"/>
    <mergeCell ref="B44:D44"/>
  </mergeCells>
  <phoneticPr fontId="0" type="noConversion"/>
  <printOptions gridLinesSet="0"/>
  <pageMargins left="0.59055118110236227" right="0.75" top="0.78" bottom="0.71" header="0.4921259845" footer="0.4921259845"/>
  <pageSetup paperSize="9" orientation="landscape" horizontalDpi="300" verticalDpi="4294967292" r:id="rId1"/>
  <headerFooter alignWithMargins="0">
    <oddHeader>&amp;F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37</vt:i4>
      </vt:variant>
    </vt:vector>
  </HeadingPairs>
  <TitlesOfParts>
    <vt:vector size="38" baseType="lpstr">
      <vt:lpstr>Vis-Ecrou</vt:lpstr>
      <vt:lpstr>Capp</vt:lpstr>
      <vt:lpstr>Capp1</vt:lpstr>
      <vt:lpstr>Capp2</vt:lpstr>
      <vt:lpstr>Cd</vt:lpstr>
      <vt:lpstr>Cfd</vt:lpstr>
      <vt:lpstr>Cfm</vt:lpstr>
      <vt:lpstr>Cm</vt:lpstr>
      <vt:lpstr>Cud</vt:lpstr>
      <vt:lpstr>Cum</vt:lpstr>
      <vt:lpstr>DemAlph</vt:lpstr>
      <vt:lpstr>Dm</vt:lpstr>
      <vt:lpstr>DmaxApp</vt:lpstr>
      <vt:lpstr>DminApp</vt:lpstr>
      <vt:lpstr>Dnom</vt:lpstr>
      <vt:lpstr>f</vt:lpstr>
      <vt:lpstr>fapp</vt:lpstr>
      <vt:lpstr>Fv</vt:lpstr>
      <vt:lpstr>H</vt:lpstr>
      <vt:lpstr>Ncis</vt:lpstr>
      <vt:lpstr>Nf</vt:lpstr>
      <vt:lpstr>Npf</vt:lpstr>
      <vt:lpstr>Ntf</vt:lpstr>
      <vt:lpstr>P</vt:lpstr>
      <vt:lpstr>Papp</vt:lpstr>
      <vt:lpstr>Pf</vt:lpstr>
      <vt:lpstr>Pm</vt:lpstr>
      <vt:lpstr>PrApp</vt:lpstr>
      <vt:lpstr>Prf</vt:lpstr>
      <vt:lpstr>S1_</vt:lpstr>
      <vt:lpstr>Sc</vt:lpstr>
      <vt:lpstr>Scis</vt:lpstr>
      <vt:lpstr>Sct</vt:lpstr>
      <vt:lpstr>Va</vt:lpstr>
      <vt:lpstr>VmApp</vt:lpstr>
      <vt:lpstr>Vmf</vt:lpstr>
      <vt:lpstr>Vz</vt:lpstr>
      <vt:lpstr>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</dc:creator>
  <cp:lastModifiedBy>René Maingonnat</cp:lastModifiedBy>
  <dcterms:created xsi:type="dcterms:W3CDTF">2009-04-15T13:26:48Z</dcterms:created>
  <dcterms:modified xsi:type="dcterms:W3CDTF">2024-12-20T06:34:12Z</dcterms:modified>
</cp:coreProperties>
</file>