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92" windowHeight="6492"/>
  </bookViews>
  <sheets>
    <sheet name="Vis-écrou + collerette appui" sheetId="2" r:id="rId1"/>
  </sheets>
  <definedNames>
    <definedName name="Capp">'Vis-écrou + collerette appui'!$D$52</definedName>
    <definedName name="Cd">'Vis-écrou + collerette appui'!$D$49</definedName>
    <definedName name="Cfm">'Vis-écrou + collerette appui'!$D$50</definedName>
    <definedName name="Cm">'Vis-écrou + collerette appui'!$D$48</definedName>
    <definedName name="Cud">'Vis-écrou + collerette appui'!$D$47</definedName>
    <definedName name="Cum">'Vis-écrou + collerette appui'!$D$46</definedName>
    <definedName name="DemAlph">'Vis-écrou + collerette appui'!$D$41</definedName>
    <definedName name="Dm">'Vis-écrou + collerette appui'!$D$42</definedName>
    <definedName name="DmaxApp">'Vis-écrou + collerette appui'!$D$17</definedName>
    <definedName name="DminApp">'Vis-écrou + collerette appui'!$D$16</definedName>
    <definedName name="Dnom">'Vis-écrou + collerette appui'!$D$7</definedName>
    <definedName name="f">'Vis-écrou + collerette appui'!$D$15</definedName>
    <definedName name="fapp">'Vis-écrou + collerette appui'!$D$18</definedName>
    <definedName name="Fv">'Vis-écrou + collerette appui'!$D$4</definedName>
    <definedName name="H">'Vis-écrou + collerette appui'!$D$11</definedName>
    <definedName name="Ncis">'Vis-écrou + collerette appui'!$D$67</definedName>
    <definedName name="Nf">'Vis-écrou + collerette appui'!$D$10</definedName>
    <definedName name="Npf">'Vis-écrou + collerette appui'!$D$58</definedName>
    <definedName name="Ntf">'Vis-écrou + collerette appui'!$D$57</definedName>
    <definedName name="P">'Vis-écrou + collerette appui'!$D$8</definedName>
    <definedName name="Papp">'Vis-écrou + collerette appui'!$D$55</definedName>
    <definedName name="Pf">'Vis-écrou + collerette appui'!$D$53</definedName>
    <definedName name="Pm">'Vis-écrou + collerette appui'!$D$54</definedName>
    <definedName name="PrApp">'Vis-écrou + collerette appui'!$D$65</definedName>
    <definedName name="Prf">'Vis-écrou + collerette appui'!$D$63</definedName>
    <definedName name="S1_">'Vis-écrou + collerette appui'!$D$60</definedName>
    <definedName name="Sc">'Vis-écrou + collerette appui'!$D$56</definedName>
    <definedName name="Scis">'Vis-écrou + collerette appui'!$D$61</definedName>
    <definedName name="Sct">'Vis-écrou + collerette appui'!$D$59</definedName>
    <definedName name="Va">'Vis-écrou + collerette appui'!$D$43</definedName>
    <definedName name="VmApp">'Vis-écrou + collerette appui'!$D$66</definedName>
    <definedName name="Vmf">'Vis-écrou + collerette appui'!$D$64</definedName>
    <definedName name="Vz">'Vis-écrou + collerette appui'!$D$5</definedName>
    <definedName name="α">'Vis-écrou + collerette appui'!$D$9</definedName>
  </definedNames>
  <calcPr calcId="145621"/>
</workbook>
</file>

<file path=xl/calcChain.xml><?xml version="1.0" encoding="utf-8"?>
<calcChain xmlns="http://schemas.openxmlformats.org/spreadsheetml/2006/main">
  <c r="D65" i="2" l="1"/>
  <c r="D30" i="2" s="1"/>
  <c r="D57" i="2"/>
  <c r="D58" i="2" s="1"/>
  <c r="D52" i="2"/>
  <c r="D46" i="2"/>
  <c r="D47" i="2" s="1"/>
  <c r="D43" i="2"/>
  <c r="D66" i="2" s="1"/>
  <c r="D31" i="2" s="1"/>
  <c r="D42" i="2"/>
  <c r="D41" i="2"/>
  <c r="D60" i="2" s="1"/>
  <c r="D64" i="2" l="1"/>
  <c r="D22" i="2" s="1"/>
  <c r="D55" i="2"/>
  <c r="D33" i="2" s="1"/>
  <c r="D61" i="2"/>
  <c r="D67" i="2" s="1"/>
  <c r="D25" i="2" s="1"/>
  <c r="D32" i="2"/>
  <c r="D48" i="2"/>
  <c r="D56" i="2"/>
  <c r="D59" i="2" s="1"/>
  <c r="D63" i="2" s="1"/>
  <c r="D21" i="2" s="1"/>
  <c r="D49" i="2"/>
  <c r="D44" i="2"/>
  <c r="D24" i="2" l="1"/>
  <c r="D51" i="2"/>
  <c r="D50" i="2"/>
  <c r="D53" i="2" s="1"/>
  <c r="D27" i="2" s="1"/>
  <c r="D54" i="2"/>
  <c r="D26" i="2" s="1"/>
  <c r="F33" i="2" s="1"/>
  <c r="D23" i="2"/>
  <c r="F32" i="2" s="1"/>
</calcChain>
</file>

<file path=xl/comments1.xml><?xml version="1.0" encoding="utf-8"?>
<comments xmlns="http://schemas.openxmlformats.org/spreadsheetml/2006/main">
  <authors>
    <author>René Maingonnat</author>
  </authors>
  <commentList>
    <comment ref="F33" authorId="0">
      <text>
        <r>
          <rPr>
            <b/>
            <sz val="9"/>
            <color indexed="10"/>
            <rFont val="Tahoma"/>
            <family val="2"/>
          </rPr>
          <t>Cette puissance maxi n'est demandée que si l'effort résistant est maxi en même temps que la vitesse est maxi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<sst xmlns="http://schemas.openxmlformats.org/spreadsheetml/2006/main" count="146" uniqueCount="127">
  <si>
    <t>DONNEES DE BASE</t>
  </si>
  <si>
    <t>Vz</t>
  </si>
  <si>
    <t>Diamètre nominal de la vis en mm</t>
  </si>
  <si>
    <t>Dnom</t>
  </si>
  <si>
    <t>P</t>
  </si>
  <si>
    <t>Angle au sommet du filet en degrés</t>
  </si>
  <si>
    <t>Hauteur de l'écrou en mm</t>
  </si>
  <si>
    <t>H</t>
  </si>
  <si>
    <t>Matière écrou</t>
  </si>
  <si>
    <t>Matière vis</t>
  </si>
  <si>
    <t>f</t>
  </si>
  <si>
    <t>Prf</t>
  </si>
  <si>
    <t>Vitesse moyenne de frottement en m.s-1</t>
  </si>
  <si>
    <t>Vmf</t>
  </si>
  <si>
    <t>Ncis</t>
  </si>
  <si>
    <t>CALCULS INTERMEDIAIRES</t>
  </si>
  <si>
    <t>Fv</t>
  </si>
  <si>
    <t>Diamètre moyen en mm</t>
  </si>
  <si>
    <t>Dm</t>
  </si>
  <si>
    <t>Va</t>
  </si>
  <si>
    <t>Couple utile de montée en N.m</t>
  </si>
  <si>
    <t>Cum</t>
  </si>
  <si>
    <t>Couple utile de descente en N.m</t>
  </si>
  <si>
    <t>Cud</t>
  </si>
  <si>
    <t>Cud = - Cum ( charge motrice )</t>
  </si>
  <si>
    <t>Cm</t>
  </si>
  <si>
    <t>Cd</t>
  </si>
  <si>
    <t>Couple de frottement  en montée en N.m</t>
  </si>
  <si>
    <t>Cfm</t>
  </si>
  <si>
    <t>Cfm = Cm - Cum</t>
  </si>
  <si>
    <t>Couple de frottement  en descente en N.m</t>
  </si>
  <si>
    <t>Cfd</t>
  </si>
  <si>
    <t>Surface de contact d'un filet en mm2</t>
  </si>
  <si>
    <t>Sc</t>
  </si>
  <si>
    <t>Nombre théorique de filets en contact</t>
  </si>
  <si>
    <t>Ntf</t>
  </si>
  <si>
    <t>Nombre pratique de filets en contact</t>
  </si>
  <si>
    <t>Npf</t>
  </si>
  <si>
    <t>Npf = 1,5 . Dnom / P</t>
  </si>
  <si>
    <t>Surface de contact totale en mm2</t>
  </si>
  <si>
    <t>Sct</t>
  </si>
  <si>
    <t>Sct = Sc . Npf</t>
  </si>
  <si>
    <t>Section  1 filet écrou au D nominal  vis en mm2</t>
  </si>
  <si>
    <t>S1</t>
  </si>
  <si>
    <t>Section  filet écrou au D nominal  vis en mm2</t>
  </si>
  <si>
    <t>Scis</t>
  </si>
  <si>
    <t>Scis = S1 . Npf</t>
  </si>
  <si>
    <t>Prf = Fv / Sct</t>
  </si>
  <si>
    <t>Vmf = Dm/2 . Va</t>
  </si>
  <si>
    <t>Ncis = Fv / Scis</t>
  </si>
  <si>
    <t>Bronze</t>
  </si>
  <si>
    <t>α</t>
  </si>
  <si>
    <t>α/2</t>
  </si>
  <si>
    <t>Acier au carbone</t>
  </si>
  <si>
    <t>Eviter acier inox qui grippe beaucoup plus facilement</t>
  </si>
  <si>
    <t>Pression répartie sur les filets en MPa</t>
  </si>
  <si>
    <t>Contrainte de cisaillement en MPa</t>
  </si>
  <si>
    <t>Va = Vz . 2 . π / P</t>
  </si>
  <si>
    <t>Cum = Fv . P / 2 . π</t>
  </si>
  <si>
    <t>Cm = Fv . Dm/2 (P + π . f . Dm/cos (α/2) ) / ( π . Dm - f . P / cos (α/2) )</t>
  </si>
  <si>
    <t>Cd = Fv . Dm/2 ( π . f . Dm/cos (α/2) - P) / (π . Dm + f . P /cos(α/2) )</t>
  </si>
  <si>
    <t xml:space="preserve">Cfd = Cd - Cud </t>
  </si>
  <si>
    <t>Force vis/écrou en N</t>
  </si>
  <si>
    <t>Vitesse vis/écrou en m.s-1</t>
  </si>
  <si>
    <t>Coeff. frottement entre les deux matériaux</t>
  </si>
  <si>
    <t xml:space="preserve">17 à 24 </t>
  </si>
  <si>
    <t>11 à 17</t>
  </si>
  <si>
    <t>5 à 10</t>
  </si>
  <si>
    <t>1 à 2</t>
  </si>
  <si>
    <t>0,05 (intermittent)</t>
  </si>
  <si>
    <t>0,1 à 0,23</t>
  </si>
  <si>
    <t>Pression maxi permise (en MPa)</t>
  </si>
  <si>
    <t>Pf</t>
  </si>
  <si>
    <t>Puissance dissipée en frottement (montée) en W</t>
  </si>
  <si>
    <t>&lt; 0,04 (si bonne lub.)</t>
  </si>
  <si>
    <t>Je n'ai pas pour les vitesses supérieures...</t>
  </si>
  <si>
    <t>Demi-angle au sommet du filet en rad</t>
  </si>
  <si>
    <t>Vitesse angulaire en rad.s-1</t>
  </si>
  <si>
    <t>Pour une vitesse de frottement (en m/s)</t>
  </si>
  <si>
    <t>Limites avec vis acier et écrou bronze</t>
  </si>
  <si>
    <t>Inutile de dépasser 1,5 x Dnom (c'est la limite prise dans les calculs ci-dessous)</t>
  </si>
  <si>
    <t>Filet trapézoïdal std : 30°   -   Carré : 0°  -   Triangulaire std : 60°</t>
  </si>
  <si>
    <t>Pm</t>
  </si>
  <si>
    <t>Puissance minimale en montée en W</t>
  </si>
  <si>
    <t>Pf = Cfm . Va</t>
  </si>
  <si>
    <t>Pm = Cm . Va</t>
  </si>
  <si>
    <t>Nombre de filets</t>
  </si>
  <si>
    <t>Nf</t>
  </si>
  <si>
    <t>Sc = π . Dm . P/2/Nf</t>
  </si>
  <si>
    <t>Ntf = H / P * Nf</t>
  </si>
  <si>
    <t>Dm = Dnom - ( P / 2 / Nf )</t>
  </si>
  <si>
    <t>S1 = π . Dnom . P/ Nf / 2 ( 1+ tan(a/2) )</t>
  </si>
  <si>
    <t>Pas réel en mm ( = avance par tour )</t>
  </si>
  <si>
    <t xml:space="preserve">Une vis au pas de 6 mm - 2 filets par ex. présente le même profil qu'une vis au pas de 3 mm - 1 filet </t>
  </si>
  <si>
    <t>Fréquence rotation en RPM</t>
  </si>
  <si>
    <t>N</t>
  </si>
  <si>
    <t>N = Va/PI()*30</t>
  </si>
  <si>
    <t>NOTA : on parle de montée et de descente car ici le système est considéré vertical avec une charge pesante mais les calculs sont les mêmes dans n'importe quelle position</t>
  </si>
  <si>
    <t>α / 2 = 2 . π . α / ( 2 . 360 )</t>
  </si>
  <si>
    <r>
      <t xml:space="preserve">Couple total en montée en N.m </t>
    </r>
    <r>
      <rPr>
        <sz val="9"/>
        <color indexed="10"/>
        <rFont val="Arial"/>
        <family val="2"/>
      </rPr>
      <t>*</t>
    </r>
  </si>
  <si>
    <r>
      <t xml:space="preserve">Couple total en descente en N.m </t>
    </r>
    <r>
      <rPr>
        <sz val="9"/>
        <color indexed="10"/>
        <rFont val="Arial"/>
        <family val="2"/>
      </rPr>
      <t>*</t>
    </r>
  </si>
  <si>
    <t>DminApp</t>
  </si>
  <si>
    <t>DmaxApp</t>
  </si>
  <si>
    <t>Coeff. frottement collerette vis / appui</t>
  </si>
  <si>
    <t>fapp</t>
  </si>
  <si>
    <t>RESULTATS (hors frottement collerette appui)</t>
  </si>
  <si>
    <t>Couple total en montée en N.m</t>
  </si>
  <si>
    <t>Couple total en descente en N.m</t>
  </si>
  <si>
    <t>RESULTATS (frottement collerette appui, seul)</t>
  </si>
  <si>
    <t>Pression répartie sur la collerette en MPa</t>
  </si>
  <si>
    <t>PrApp</t>
  </si>
  <si>
    <t>VmApp</t>
  </si>
  <si>
    <t>Couple de frottement collerette/appui en N.m</t>
  </si>
  <si>
    <t>Capp</t>
  </si>
  <si>
    <t>Puissance dissipée en frottement collerette en W</t>
  </si>
  <si>
    <t>Papp</t>
  </si>
  <si>
    <t>Couple de frottement  collerette/appui en N.m</t>
  </si>
  <si>
    <t>Capp = Fv . Fapp . (DmaxApp+DminApp)/2</t>
  </si>
  <si>
    <t>Papp = Capp . Va</t>
  </si>
  <si>
    <t>PrApp = =Fv/(π*(DminApp²-DmaxApp²)/4)</t>
  </si>
  <si>
    <t>Vitesse moyenne de frottement collerette en m.s-1</t>
  </si>
  <si>
    <t>VmApp =  (DmaxApp+DminApp)/2 . Va</t>
  </si>
  <si>
    <r>
      <t>Diamètre mini collerette appui vis en mm</t>
    </r>
    <r>
      <rPr>
        <sz val="9"/>
        <color rgb="FFFF0000"/>
        <rFont val="Arial"/>
        <family val="2"/>
      </rPr>
      <t xml:space="preserve"> *</t>
    </r>
  </si>
  <si>
    <r>
      <rPr>
        <b/>
        <sz val="9"/>
        <color rgb="FFFF0000"/>
        <rFont val="Arial"/>
        <family val="2"/>
      </rPr>
      <t xml:space="preserve">* </t>
    </r>
    <r>
      <rPr>
        <sz val="9"/>
        <color rgb="FFFF0000"/>
        <rFont val="Arial"/>
        <family val="2"/>
      </rPr>
      <t>ou appui d'écrou si écrou tournant et vis fixe</t>
    </r>
  </si>
  <si>
    <t>à vérifier ici</t>
  </si>
  <si>
    <t>Entrez vos valeurs dans les cellules jaunes</t>
  </si>
  <si>
    <r>
      <t>Diamètre maxi collerette appui vis en mm</t>
    </r>
    <r>
      <rPr>
        <sz val="9"/>
        <color rgb="FFFF0000"/>
        <rFont val="Arial"/>
        <family val="2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</si>
</sst>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MS Sans Serif"/>
    </font>
    <font>
      <sz val="9"/>
      <name val="Arial"/>
      <family val="2"/>
    </font>
    <font>
      <sz val="9"/>
      <name val="MS Sans Serif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9"/>
      <name val="Symbol"/>
      <family val="1"/>
      <charset val="2"/>
    </font>
    <font>
      <b/>
      <sz val="9"/>
      <name val="MS Sans Serif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b/>
      <sz val="9"/>
      <color rgb="FF0070C0"/>
      <name val="Arial"/>
      <family val="2"/>
    </font>
    <font>
      <b/>
      <sz val="10"/>
      <color rgb="FF0070C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 applyAlignment="1"/>
    <xf numFmtId="0" fontId="1" fillId="0" borderId="0" xfId="0" applyFont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/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1" fontId="1" fillId="0" borderId="0" xfId="0" applyNumberFormat="1" applyFont="1" applyAlignment="1"/>
    <xf numFmtId="0" fontId="1" fillId="0" borderId="4" xfId="0" applyFont="1" applyBorder="1"/>
    <xf numFmtId="2" fontId="1" fillId="0" borderId="6" xfId="0" applyNumberFormat="1" applyFont="1" applyBorder="1" applyAlignment="1"/>
    <xf numFmtId="0" fontId="1" fillId="0" borderId="7" xfId="0" applyFont="1" applyBorder="1"/>
    <xf numFmtId="2" fontId="1" fillId="0" borderId="9" xfId="0" applyNumberFormat="1" applyFont="1" applyBorder="1" applyAlignment="1"/>
    <xf numFmtId="0" fontId="2" fillId="0" borderId="0" xfId="0" applyFont="1"/>
    <xf numFmtId="0" fontId="5" fillId="0" borderId="8" xfId="0" applyFont="1" applyBorder="1" applyAlignment="1">
      <alignment horizontal="center"/>
    </xf>
    <xf numFmtId="0" fontId="2" fillId="0" borderId="7" xfId="0" applyFont="1" applyBorder="1"/>
    <xf numFmtId="0" fontId="6" fillId="0" borderId="8" xfId="0" applyFont="1" applyBorder="1"/>
    <xf numFmtId="0" fontId="2" fillId="0" borderId="9" xfId="0" applyFont="1" applyBorder="1" applyAlignment="1"/>
    <xf numFmtId="0" fontId="1" fillId="0" borderId="10" xfId="0" applyFont="1" applyBorder="1"/>
    <xf numFmtId="2" fontId="1" fillId="0" borderId="12" xfId="0" applyNumberFormat="1" applyFont="1" applyBorder="1" applyAlignment="1"/>
    <xf numFmtId="2" fontId="1" fillId="0" borderId="0" xfId="0" applyNumberFormat="1" applyFont="1" applyAlignment="1"/>
    <xf numFmtId="0" fontId="8" fillId="0" borderId="0" xfId="0" applyFont="1"/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3" fillId="3" borderId="0" xfId="0" applyFont="1" applyFill="1"/>
    <xf numFmtId="0" fontId="7" fillId="0" borderId="0" xfId="0" applyFont="1" applyBorder="1" applyAlignment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7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1" fillId="4" borderId="17" xfId="0" applyNumberFormat="1" applyFont="1" applyFill="1" applyBorder="1" applyAlignment="1">
      <alignment horizontal="center"/>
    </xf>
    <xf numFmtId="2" fontId="1" fillId="4" borderId="20" xfId="0" applyNumberFormat="1" applyFont="1" applyFill="1" applyBorder="1" applyAlignment="1">
      <alignment horizontal="center"/>
    </xf>
    <xf numFmtId="0" fontId="1" fillId="4" borderId="20" xfId="0" applyNumberFormat="1" applyFont="1" applyFill="1" applyBorder="1" applyAlignment="1">
      <alignment horizontal="center"/>
    </xf>
    <xf numFmtId="0" fontId="1" fillId="4" borderId="23" xfId="0" applyNumberFormat="1" applyFont="1" applyFill="1" applyBorder="1" applyAlignment="1">
      <alignment horizontal="center"/>
    </xf>
    <xf numFmtId="0" fontId="3" fillId="5" borderId="20" xfId="0" applyNumberFormat="1" applyFont="1" applyFill="1" applyBorder="1" applyAlignment="1">
      <alignment horizontal="center"/>
    </xf>
    <xf numFmtId="2" fontId="3" fillId="5" borderId="20" xfId="0" applyNumberFormat="1" applyFont="1" applyFill="1" applyBorder="1" applyAlignment="1">
      <alignment horizontal="center"/>
    </xf>
    <xf numFmtId="1" fontId="3" fillId="5" borderId="23" xfId="0" applyNumberFormat="1" applyFont="1" applyFill="1" applyBorder="1" applyAlignment="1">
      <alignment horizontal="center"/>
    </xf>
    <xf numFmtId="0" fontId="1" fillId="0" borderId="7" xfId="0" applyFont="1" applyBorder="1" applyAlignment="1">
      <alignment vertical="top"/>
    </xf>
    <xf numFmtId="0" fontId="1" fillId="0" borderId="15" xfId="0" applyFont="1" applyBorder="1"/>
    <xf numFmtId="0" fontId="1" fillId="0" borderId="18" xfId="0" applyFont="1" applyBorder="1"/>
    <xf numFmtId="0" fontId="1" fillId="0" borderId="21" xfId="0" applyFont="1" applyBorder="1"/>
    <xf numFmtId="0" fontId="9" fillId="0" borderId="0" xfId="0" applyFont="1" applyAlignment="1">
      <alignment vertical="center"/>
    </xf>
    <xf numFmtId="0" fontId="0" fillId="0" borderId="24" xfId="0" applyBorder="1" applyAlignment="1">
      <alignment vertic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831307</xdr:colOff>
      <xdr:row>30</xdr:row>
      <xdr:rowOff>140942</xdr:rowOff>
    </xdr:from>
    <xdr:to>
      <xdr:col>7</xdr:col>
      <xdr:colOff>1309247</xdr:colOff>
      <xdr:row>32</xdr:row>
      <xdr:rowOff>99026</xdr:rowOff>
    </xdr:to>
    <xdr:sp macro="" textlink="">
      <xdr:nvSpPr>
        <xdr:cNvPr id="84" name="Rectangle 83"/>
        <xdr:cNvSpPr/>
      </xdr:nvSpPr>
      <xdr:spPr>
        <a:xfrm>
          <a:off x="8305834" y="5336397"/>
          <a:ext cx="477940" cy="30444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ap="flat" cmpd="sng" algn="ctr">
          <a:solidFill>
            <a:srgbClr val="7030A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221707</xdr:colOff>
      <xdr:row>30</xdr:row>
      <xdr:rowOff>140942</xdr:rowOff>
    </xdr:from>
    <xdr:to>
      <xdr:col>6</xdr:col>
      <xdr:colOff>699647</xdr:colOff>
      <xdr:row>32</xdr:row>
      <xdr:rowOff>99026</xdr:rowOff>
    </xdr:to>
    <xdr:sp macro="" textlink="">
      <xdr:nvSpPr>
        <xdr:cNvPr id="83" name="Rectangle 82"/>
        <xdr:cNvSpPr/>
      </xdr:nvSpPr>
      <xdr:spPr>
        <a:xfrm>
          <a:off x="6276143" y="5336397"/>
          <a:ext cx="477940" cy="30444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ap="flat" cmpd="sng" algn="ctr">
          <a:solidFill>
            <a:srgbClr val="7030A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62347</xdr:colOff>
      <xdr:row>20</xdr:row>
      <xdr:rowOff>3464</xdr:rowOff>
    </xdr:from>
    <xdr:to>
      <xdr:col>4</xdr:col>
      <xdr:colOff>161407</xdr:colOff>
      <xdr:row>21</xdr:row>
      <xdr:rowOff>161406</xdr:rowOff>
    </xdr:to>
    <xdr:sp macro="" textlink="">
      <xdr:nvSpPr>
        <xdr:cNvPr id="12" name="AutoShape 1"/>
        <xdr:cNvSpPr>
          <a:spLocks/>
        </xdr:cNvSpPr>
      </xdr:nvSpPr>
      <xdr:spPr bwMode="auto">
        <a:xfrm>
          <a:off x="4544292" y="3467100"/>
          <a:ext cx="99060" cy="331124"/>
        </a:xfrm>
        <a:prstGeom prst="rightBrace">
          <a:avLst>
            <a:gd name="adj1" fmla="val 2692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611677</xdr:colOff>
      <xdr:row>15</xdr:row>
      <xdr:rowOff>13856</xdr:rowOff>
    </xdr:from>
    <xdr:to>
      <xdr:col>9</xdr:col>
      <xdr:colOff>713508</xdr:colOff>
      <xdr:row>19</xdr:row>
      <xdr:rowOff>20782</xdr:rowOff>
    </xdr:to>
    <xdr:sp macro="" textlink="">
      <xdr:nvSpPr>
        <xdr:cNvPr id="13" name="AutoShape 2"/>
        <xdr:cNvSpPr>
          <a:spLocks/>
        </xdr:cNvSpPr>
      </xdr:nvSpPr>
      <xdr:spPr bwMode="auto">
        <a:xfrm flipH="1">
          <a:off x="9700259" y="2611583"/>
          <a:ext cx="101831" cy="699654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643159</xdr:colOff>
      <xdr:row>20</xdr:row>
      <xdr:rowOff>69324</xdr:rowOff>
    </xdr:from>
    <xdr:to>
      <xdr:col>6</xdr:col>
      <xdr:colOff>944851</xdr:colOff>
      <xdr:row>20</xdr:row>
      <xdr:rowOff>69324</xdr:rowOff>
    </xdr:to>
    <xdr:cxnSp macro="">
      <xdr:nvCxnSpPr>
        <xdr:cNvPr id="40" name="Connecteur droit avec flèche 39"/>
        <xdr:cNvCxnSpPr/>
      </xdr:nvCxnSpPr>
      <xdr:spPr>
        <a:xfrm rot="5400000" flipV="1">
          <a:off x="6848441" y="3382114"/>
          <a:ext cx="0" cy="301692"/>
        </a:xfrm>
        <a:prstGeom prst="straightConnector1">
          <a:avLst/>
        </a:prstGeom>
        <a:noFill/>
        <a:ln w="9525" cap="flat" cmpd="sng" algn="ctr">
          <a:solidFill>
            <a:sysClr val="window" lastClr="FFFFFF">
              <a:lumMod val="65000"/>
            </a:sysClr>
          </a:solidFill>
          <a:prstDash val="solid"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</xdr:col>
      <xdr:colOff>286846</xdr:colOff>
      <xdr:row>20</xdr:row>
      <xdr:rowOff>71671</xdr:rowOff>
    </xdr:from>
    <xdr:to>
      <xdr:col>6</xdr:col>
      <xdr:colOff>634508</xdr:colOff>
      <xdr:row>22</xdr:row>
      <xdr:rowOff>29754</xdr:rowOff>
    </xdr:to>
    <xdr:sp macro="" textlink="">
      <xdr:nvSpPr>
        <xdr:cNvPr id="41" name="Rectangle 40"/>
        <xdr:cNvSpPr/>
      </xdr:nvSpPr>
      <xdr:spPr>
        <a:xfrm>
          <a:off x="6341282" y="3535307"/>
          <a:ext cx="347662" cy="304447"/>
        </a:xfrm>
        <a:prstGeom prst="rect">
          <a:avLst/>
        </a:prstGeom>
        <a:solidFill>
          <a:srgbClr val="F79646">
            <a:lumMod val="20000"/>
            <a:lumOff val="80000"/>
          </a:srgbClr>
        </a:solidFill>
        <a:ln w="12700" cap="flat" cmpd="sng" algn="ctr">
          <a:solidFill>
            <a:srgbClr val="F79646">
              <a:lumMod val="7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391145</xdr:colOff>
      <xdr:row>18</xdr:row>
      <xdr:rowOff>41791</xdr:rowOff>
    </xdr:from>
    <xdr:to>
      <xdr:col>6</xdr:col>
      <xdr:colOff>547254</xdr:colOff>
      <xdr:row>33</xdr:row>
      <xdr:rowOff>96981</xdr:rowOff>
    </xdr:to>
    <xdr:sp macro="" textlink="">
      <xdr:nvSpPr>
        <xdr:cNvPr id="42" name="Rectangle 41"/>
        <xdr:cNvSpPr/>
      </xdr:nvSpPr>
      <xdr:spPr>
        <a:xfrm>
          <a:off x="6445581" y="3159064"/>
          <a:ext cx="156109" cy="2652917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279894</xdr:colOff>
      <xdr:row>22</xdr:row>
      <xdr:rowOff>138725</xdr:rowOff>
    </xdr:from>
    <xdr:to>
      <xdr:col>6</xdr:col>
      <xdr:colOff>641461</xdr:colOff>
      <xdr:row>23</xdr:row>
      <xdr:rowOff>113082</xdr:rowOff>
    </xdr:to>
    <xdr:sp macro="" textlink="">
      <xdr:nvSpPr>
        <xdr:cNvPr id="44" name="Arc 43"/>
        <xdr:cNvSpPr/>
      </xdr:nvSpPr>
      <xdr:spPr>
        <a:xfrm>
          <a:off x="6334330" y="3948725"/>
          <a:ext cx="361567" cy="147539"/>
        </a:xfrm>
        <a:prstGeom prst="arc">
          <a:avLst>
            <a:gd name="adj1" fmla="val 9119691"/>
            <a:gd name="adj2" fmla="val 1424970"/>
          </a:avLst>
        </a:prstGeom>
        <a:noFill/>
        <a:ln w="12700" cap="flat" cmpd="sng" algn="ctr">
          <a:solidFill>
            <a:sysClr val="windowText" lastClr="000000">
              <a:lumMod val="50000"/>
              <a:lumOff val="50000"/>
            </a:sysClr>
          </a:solidFill>
          <a:prstDash val="solid"/>
          <a:headEnd type="triangle" w="sm" len="sm"/>
          <a:tailEnd type="none" w="sm" len="sm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122770</xdr:colOff>
      <xdr:row>20</xdr:row>
      <xdr:rowOff>38130</xdr:rowOff>
    </xdr:from>
    <xdr:to>
      <xdr:col>6</xdr:col>
      <xdr:colOff>122770</xdr:colOff>
      <xdr:row>22</xdr:row>
      <xdr:rowOff>16770</xdr:rowOff>
    </xdr:to>
    <xdr:cxnSp macro="">
      <xdr:nvCxnSpPr>
        <xdr:cNvPr id="45" name="Connecteur droit avec flèche 44"/>
        <xdr:cNvCxnSpPr/>
      </xdr:nvCxnSpPr>
      <xdr:spPr>
        <a:xfrm flipV="1">
          <a:off x="6177206" y="3501766"/>
          <a:ext cx="0" cy="325004"/>
        </a:xfrm>
        <a:prstGeom prst="straightConnector1">
          <a:avLst/>
        </a:prstGeom>
        <a:noFill/>
        <a:ln w="12700" cap="flat" cmpd="sng" algn="ctr">
          <a:solidFill>
            <a:sysClr val="windowText" lastClr="000000">
              <a:lumMod val="50000"/>
              <a:lumOff val="50000"/>
            </a:sysClr>
          </a:solidFill>
          <a:prstDash val="solid"/>
          <a:headEnd type="none" w="sm" len="sm"/>
          <a:tailEnd type="triangle" w="sm" len="sm"/>
        </a:ln>
        <a:effectLst/>
      </xdr:spPr>
    </xdr:cxnSp>
    <xdr:clientData/>
  </xdr:twoCellAnchor>
  <xdr:twoCellAnchor>
    <xdr:from>
      <xdr:col>6</xdr:col>
      <xdr:colOff>833068</xdr:colOff>
      <xdr:row>20</xdr:row>
      <xdr:rowOff>73102</xdr:rowOff>
    </xdr:from>
    <xdr:to>
      <xdr:col>6</xdr:col>
      <xdr:colOff>833068</xdr:colOff>
      <xdr:row>22</xdr:row>
      <xdr:rowOff>34914</xdr:rowOff>
    </xdr:to>
    <xdr:cxnSp macro="">
      <xdr:nvCxnSpPr>
        <xdr:cNvPr id="46" name="Connecteur droit avec flèche 45"/>
        <xdr:cNvCxnSpPr/>
      </xdr:nvCxnSpPr>
      <xdr:spPr>
        <a:xfrm flipV="1">
          <a:off x="6887504" y="3536738"/>
          <a:ext cx="0" cy="308176"/>
        </a:xfrm>
        <a:prstGeom prst="straightConnector1">
          <a:avLst/>
        </a:prstGeom>
        <a:noFill/>
        <a:ln w="12700" cap="flat" cmpd="sng" algn="ctr">
          <a:solidFill>
            <a:srgbClr val="FF0000"/>
          </a:solidFill>
          <a:prstDash val="solid"/>
          <a:headEnd type="triangle" w="med" len="med"/>
          <a:tailEnd type="none" w="med" len="med"/>
        </a:ln>
        <a:effectLst/>
      </xdr:spPr>
    </xdr:cxnSp>
    <xdr:clientData/>
  </xdr:twoCellAnchor>
  <xdr:twoCellAnchor>
    <xdr:from>
      <xdr:col>6</xdr:col>
      <xdr:colOff>861664</xdr:colOff>
      <xdr:row>20</xdr:row>
      <xdr:rowOff>86628</xdr:rowOff>
    </xdr:from>
    <xdr:to>
      <xdr:col>7</xdr:col>
      <xdr:colOff>90047</xdr:colOff>
      <xdr:row>22</xdr:row>
      <xdr:rowOff>76207</xdr:rowOff>
    </xdr:to>
    <xdr:sp macro="" textlink="">
      <xdr:nvSpPr>
        <xdr:cNvPr id="47" name="ZoneTexte 46"/>
        <xdr:cNvSpPr txBox="1"/>
      </xdr:nvSpPr>
      <xdr:spPr>
        <a:xfrm>
          <a:off x="6916100" y="3550264"/>
          <a:ext cx="648474" cy="33594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Sens effort résistant</a:t>
          </a:r>
        </a:p>
      </xdr:txBody>
    </xdr:sp>
    <xdr:clientData/>
  </xdr:twoCellAnchor>
  <xdr:twoCellAnchor>
    <xdr:from>
      <xdr:col>6</xdr:col>
      <xdr:colOff>665018</xdr:colOff>
      <xdr:row>22</xdr:row>
      <xdr:rowOff>122675</xdr:rowOff>
    </xdr:from>
    <xdr:to>
      <xdr:col>6</xdr:col>
      <xdr:colOff>1156856</xdr:colOff>
      <xdr:row>25</xdr:row>
      <xdr:rowOff>34643</xdr:rowOff>
    </xdr:to>
    <xdr:sp macro="" textlink="">
      <xdr:nvSpPr>
        <xdr:cNvPr id="48" name="ZoneTexte 47"/>
        <xdr:cNvSpPr txBox="1"/>
      </xdr:nvSpPr>
      <xdr:spPr>
        <a:xfrm>
          <a:off x="6719454" y="3932675"/>
          <a:ext cx="491838" cy="43151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Sens rotation</a:t>
          </a:r>
        </a:p>
      </xdr:txBody>
    </xdr:sp>
    <xdr:clientData/>
  </xdr:twoCellAnchor>
  <xdr:twoCellAnchor>
    <xdr:from>
      <xdr:col>5</xdr:col>
      <xdr:colOff>802930</xdr:colOff>
      <xdr:row>20</xdr:row>
      <xdr:rowOff>96801</xdr:rowOff>
    </xdr:from>
    <xdr:to>
      <xdr:col>6</xdr:col>
      <xdr:colOff>11153</xdr:colOff>
      <xdr:row>22</xdr:row>
      <xdr:rowOff>108232</xdr:rowOff>
    </xdr:to>
    <xdr:sp macro="" textlink="">
      <xdr:nvSpPr>
        <xdr:cNvPr id="49" name="ZoneTexte 48"/>
        <xdr:cNvSpPr txBox="1"/>
      </xdr:nvSpPr>
      <xdr:spPr>
        <a:xfrm>
          <a:off x="5464985" y="3560437"/>
          <a:ext cx="600604" cy="35779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Sens déplacement</a:t>
          </a:r>
        </a:p>
      </xdr:txBody>
    </xdr:sp>
    <xdr:clientData/>
  </xdr:twoCellAnchor>
  <xdr:twoCellAnchor>
    <xdr:from>
      <xdr:col>7</xdr:col>
      <xdr:colOff>1217429</xdr:colOff>
      <xdr:row>20</xdr:row>
      <xdr:rowOff>83887</xdr:rowOff>
    </xdr:from>
    <xdr:to>
      <xdr:col>8</xdr:col>
      <xdr:colOff>182739</xdr:colOff>
      <xdr:row>20</xdr:row>
      <xdr:rowOff>83887</xdr:rowOff>
    </xdr:to>
    <xdr:cxnSp macro="">
      <xdr:nvCxnSpPr>
        <xdr:cNvPr id="51" name="Connecteur droit avec flèche 50"/>
        <xdr:cNvCxnSpPr/>
      </xdr:nvCxnSpPr>
      <xdr:spPr>
        <a:xfrm rot="5400000" flipV="1">
          <a:off x="8843093" y="3396386"/>
          <a:ext cx="0" cy="302274"/>
        </a:xfrm>
        <a:prstGeom prst="straightConnector1">
          <a:avLst/>
        </a:prstGeom>
        <a:noFill/>
        <a:ln w="9525" cap="flat" cmpd="sng" algn="ctr">
          <a:solidFill>
            <a:sysClr val="window" lastClr="FFFFFF">
              <a:lumMod val="65000"/>
            </a:sysClr>
          </a:solidFill>
          <a:prstDash val="solid"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903400</xdr:colOff>
      <xdr:row>20</xdr:row>
      <xdr:rowOff>93157</xdr:rowOff>
    </xdr:from>
    <xdr:to>
      <xdr:col>7</xdr:col>
      <xdr:colOff>1249342</xdr:colOff>
      <xdr:row>22</xdr:row>
      <xdr:rowOff>35961</xdr:rowOff>
    </xdr:to>
    <xdr:sp macro="" textlink="">
      <xdr:nvSpPr>
        <xdr:cNvPr id="52" name="Rectangle 51"/>
        <xdr:cNvSpPr/>
      </xdr:nvSpPr>
      <xdr:spPr>
        <a:xfrm>
          <a:off x="8377927" y="3556793"/>
          <a:ext cx="345942" cy="289168"/>
        </a:xfrm>
        <a:prstGeom prst="rect">
          <a:avLst/>
        </a:prstGeom>
        <a:solidFill>
          <a:srgbClr val="F79646">
            <a:lumMod val="20000"/>
            <a:lumOff val="80000"/>
          </a:srgbClr>
        </a:solidFill>
        <a:ln w="12700" cap="flat" cmpd="sng" algn="ctr">
          <a:solidFill>
            <a:srgbClr val="F79646">
              <a:lumMod val="7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1007183</xdr:colOff>
      <xdr:row>18</xdr:row>
      <xdr:rowOff>62845</xdr:rowOff>
    </xdr:from>
    <xdr:to>
      <xdr:col>7</xdr:col>
      <xdr:colOff>1156855</xdr:colOff>
      <xdr:row>33</xdr:row>
      <xdr:rowOff>103910</xdr:rowOff>
    </xdr:to>
    <xdr:sp macro="" textlink="">
      <xdr:nvSpPr>
        <xdr:cNvPr id="53" name="Rectangle 52"/>
        <xdr:cNvSpPr/>
      </xdr:nvSpPr>
      <xdr:spPr>
        <a:xfrm>
          <a:off x="8481710" y="3180118"/>
          <a:ext cx="149672" cy="2638792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903401</xdr:colOff>
      <xdr:row>22</xdr:row>
      <xdr:rowOff>152873</xdr:rowOff>
    </xdr:from>
    <xdr:to>
      <xdr:col>7</xdr:col>
      <xdr:colOff>1263179</xdr:colOff>
      <xdr:row>23</xdr:row>
      <xdr:rowOff>127399</xdr:rowOff>
    </xdr:to>
    <xdr:sp macro="" textlink="">
      <xdr:nvSpPr>
        <xdr:cNvPr id="55" name="Arc 54"/>
        <xdr:cNvSpPr/>
      </xdr:nvSpPr>
      <xdr:spPr>
        <a:xfrm>
          <a:off x="8377928" y="3962873"/>
          <a:ext cx="359778" cy="147708"/>
        </a:xfrm>
        <a:prstGeom prst="arc">
          <a:avLst>
            <a:gd name="adj1" fmla="val 9415426"/>
            <a:gd name="adj2" fmla="val 2333204"/>
          </a:avLst>
        </a:prstGeom>
        <a:noFill/>
        <a:ln w="12700" cap="flat" cmpd="sng" algn="ctr">
          <a:solidFill>
            <a:sysClr val="windowText" lastClr="000000">
              <a:lumMod val="50000"/>
              <a:lumOff val="50000"/>
            </a:sysClr>
          </a:solidFill>
          <a:prstDash val="solid"/>
          <a:headEnd type="none" w="med" len="med"/>
          <a:tailEnd type="triangle" w="med" len="me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736947</xdr:colOff>
      <xdr:row>20</xdr:row>
      <xdr:rowOff>61921</xdr:rowOff>
    </xdr:from>
    <xdr:to>
      <xdr:col>7</xdr:col>
      <xdr:colOff>736947</xdr:colOff>
      <xdr:row>22</xdr:row>
      <xdr:rowOff>22961</xdr:rowOff>
    </xdr:to>
    <xdr:cxnSp macro="">
      <xdr:nvCxnSpPr>
        <xdr:cNvPr id="56" name="Connecteur droit avec flèche 55"/>
        <xdr:cNvCxnSpPr/>
      </xdr:nvCxnSpPr>
      <xdr:spPr>
        <a:xfrm>
          <a:off x="8211474" y="3525557"/>
          <a:ext cx="0" cy="307404"/>
        </a:xfrm>
        <a:prstGeom prst="straightConnector1">
          <a:avLst/>
        </a:prstGeom>
        <a:noFill/>
        <a:ln w="12700" cap="flat" cmpd="sng" algn="ctr">
          <a:solidFill>
            <a:sysClr val="windowText" lastClr="000000">
              <a:lumMod val="50000"/>
              <a:lumOff val="50000"/>
            </a:sysClr>
          </a:solidFill>
          <a:prstDash val="solid"/>
          <a:headEnd type="none" w="sm" len="sm"/>
          <a:tailEnd type="triangle" w="sm" len="sm"/>
        </a:ln>
        <a:effectLst/>
      </xdr:spPr>
    </xdr:cxnSp>
    <xdr:clientData/>
  </xdr:twoCellAnchor>
  <xdr:twoCellAnchor>
    <xdr:from>
      <xdr:col>8</xdr:col>
      <xdr:colOff>111444</xdr:colOff>
      <xdr:row>20</xdr:row>
      <xdr:rowOff>94246</xdr:rowOff>
    </xdr:from>
    <xdr:to>
      <xdr:col>8</xdr:col>
      <xdr:colOff>111444</xdr:colOff>
      <xdr:row>22</xdr:row>
      <xdr:rowOff>56414</xdr:rowOff>
    </xdr:to>
    <xdr:cxnSp macro="">
      <xdr:nvCxnSpPr>
        <xdr:cNvPr id="57" name="Connecteur droit avec flèche 56"/>
        <xdr:cNvCxnSpPr/>
      </xdr:nvCxnSpPr>
      <xdr:spPr>
        <a:xfrm flipV="1">
          <a:off x="8922935" y="3557882"/>
          <a:ext cx="0" cy="308532"/>
        </a:xfrm>
        <a:prstGeom prst="straightConnector1">
          <a:avLst/>
        </a:prstGeom>
        <a:noFill/>
        <a:ln w="12700" cap="flat" cmpd="sng" algn="ctr">
          <a:solidFill>
            <a:srgbClr val="FF0000"/>
          </a:solidFill>
          <a:prstDash val="solid"/>
          <a:headEnd type="triangle" w="med" len="med"/>
          <a:tailEnd type="none" w="med" len="med"/>
        </a:ln>
        <a:effectLst/>
      </xdr:spPr>
    </xdr:cxnSp>
    <xdr:clientData/>
  </xdr:twoCellAnchor>
  <xdr:twoCellAnchor>
    <xdr:from>
      <xdr:col>7</xdr:col>
      <xdr:colOff>1294011</xdr:colOff>
      <xdr:row>22</xdr:row>
      <xdr:rowOff>128991</xdr:rowOff>
    </xdr:from>
    <xdr:to>
      <xdr:col>9</xdr:col>
      <xdr:colOff>152400</xdr:colOff>
      <xdr:row>25</xdr:row>
      <xdr:rowOff>27716</xdr:rowOff>
    </xdr:to>
    <xdr:sp macro="" textlink="">
      <xdr:nvSpPr>
        <xdr:cNvPr id="59" name="ZoneTexte 58"/>
        <xdr:cNvSpPr txBox="1"/>
      </xdr:nvSpPr>
      <xdr:spPr>
        <a:xfrm>
          <a:off x="8768538" y="3938991"/>
          <a:ext cx="472444" cy="418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Sens rotation</a:t>
          </a:r>
        </a:p>
      </xdr:txBody>
    </xdr:sp>
    <xdr:clientData/>
  </xdr:twoCellAnchor>
  <xdr:twoCellAnchor>
    <xdr:from>
      <xdr:col>7</xdr:col>
      <xdr:colOff>52224</xdr:colOff>
      <xdr:row>20</xdr:row>
      <xdr:rowOff>90575</xdr:rowOff>
    </xdr:from>
    <xdr:to>
      <xdr:col>7</xdr:col>
      <xdr:colOff>656083</xdr:colOff>
      <xdr:row>22</xdr:row>
      <xdr:rowOff>103201</xdr:rowOff>
    </xdr:to>
    <xdr:sp macro="" textlink="">
      <xdr:nvSpPr>
        <xdr:cNvPr id="60" name="ZoneTexte 59"/>
        <xdr:cNvSpPr txBox="1"/>
      </xdr:nvSpPr>
      <xdr:spPr>
        <a:xfrm>
          <a:off x="7526751" y="3554211"/>
          <a:ext cx="603859" cy="35899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Sens déplacement</a:t>
          </a:r>
        </a:p>
      </xdr:txBody>
    </xdr:sp>
    <xdr:clientData/>
  </xdr:twoCellAnchor>
  <xdr:twoCellAnchor>
    <xdr:from>
      <xdr:col>8</xdr:col>
      <xdr:colOff>148154</xdr:colOff>
      <xdr:row>20</xdr:row>
      <xdr:rowOff>86628</xdr:rowOff>
    </xdr:from>
    <xdr:to>
      <xdr:col>9</xdr:col>
      <xdr:colOff>519537</xdr:colOff>
      <xdr:row>22</xdr:row>
      <xdr:rowOff>76207</xdr:rowOff>
    </xdr:to>
    <xdr:sp macro="" textlink="">
      <xdr:nvSpPr>
        <xdr:cNvPr id="66" name="ZoneTexte 65"/>
        <xdr:cNvSpPr txBox="1"/>
      </xdr:nvSpPr>
      <xdr:spPr>
        <a:xfrm>
          <a:off x="8959645" y="3550264"/>
          <a:ext cx="648474" cy="33594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Sens effort résistant</a:t>
          </a:r>
        </a:p>
      </xdr:txBody>
    </xdr:sp>
    <xdr:clientData/>
  </xdr:twoCellAnchor>
  <xdr:twoCellAnchor>
    <xdr:from>
      <xdr:col>5</xdr:col>
      <xdr:colOff>34636</xdr:colOff>
      <xdr:row>17</xdr:row>
      <xdr:rowOff>27709</xdr:rowOff>
    </xdr:from>
    <xdr:to>
      <xdr:col>9</xdr:col>
      <xdr:colOff>519545</xdr:colOff>
      <xdr:row>21</xdr:row>
      <xdr:rowOff>6927</xdr:rowOff>
    </xdr:to>
    <xdr:sp macro="" textlink="">
      <xdr:nvSpPr>
        <xdr:cNvPr id="67" name="Forme libre 66"/>
        <xdr:cNvSpPr/>
      </xdr:nvSpPr>
      <xdr:spPr>
        <a:xfrm>
          <a:off x="4696691" y="2971800"/>
          <a:ext cx="4911436" cy="671945"/>
        </a:xfrm>
        <a:custGeom>
          <a:avLst/>
          <a:gdLst>
            <a:gd name="connsiteX0" fmla="*/ 0 w 4911436"/>
            <a:gd name="connsiteY0" fmla="*/ 838200 h 838200"/>
            <a:gd name="connsiteX1" fmla="*/ 401782 w 4911436"/>
            <a:gd name="connsiteY1" fmla="*/ 838200 h 838200"/>
            <a:gd name="connsiteX2" fmla="*/ 1253836 w 4911436"/>
            <a:gd name="connsiteY2" fmla="*/ 0 h 838200"/>
            <a:gd name="connsiteX3" fmla="*/ 4911436 w 4911436"/>
            <a:gd name="connsiteY3" fmla="*/ 0 h 838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911436" h="838200">
              <a:moveTo>
                <a:pt x="0" y="838200"/>
              </a:moveTo>
              <a:lnTo>
                <a:pt x="401782" y="838200"/>
              </a:lnTo>
              <a:lnTo>
                <a:pt x="1253836" y="0"/>
              </a:lnTo>
              <a:lnTo>
                <a:pt x="4911436" y="0"/>
              </a:lnTo>
            </a:path>
          </a:pathLst>
        </a:custGeom>
        <a:noFill/>
        <a:ln w="12700">
          <a:solidFill>
            <a:schemeClr val="bg1">
              <a:lumMod val="65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297909</xdr:colOff>
      <xdr:row>31</xdr:row>
      <xdr:rowOff>69281</xdr:rowOff>
    </xdr:from>
    <xdr:to>
      <xdr:col>6</xdr:col>
      <xdr:colOff>623447</xdr:colOff>
      <xdr:row>31</xdr:row>
      <xdr:rowOff>163323</xdr:rowOff>
    </xdr:to>
    <xdr:sp macro="" textlink="">
      <xdr:nvSpPr>
        <xdr:cNvPr id="73" name="Rectangle 72"/>
        <xdr:cNvSpPr/>
      </xdr:nvSpPr>
      <xdr:spPr>
        <a:xfrm>
          <a:off x="6352345" y="5437917"/>
          <a:ext cx="325538" cy="94042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907509</xdr:colOff>
      <xdr:row>31</xdr:row>
      <xdr:rowOff>69281</xdr:rowOff>
    </xdr:from>
    <xdr:to>
      <xdr:col>7</xdr:col>
      <xdr:colOff>1233047</xdr:colOff>
      <xdr:row>31</xdr:row>
      <xdr:rowOff>163323</xdr:rowOff>
    </xdr:to>
    <xdr:sp macro="" textlink="">
      <xdr:nvSpPr>
        <xdr:cNvPr id="74" name="Rectangle 73"/>
        <xdr:cNvSpPr/>
      </xdr:nvSpPr>
      <xdr:spPr>
        <a:xfrm>
          <a:off x="8382036" y="5437917"/>
          <a:ext cx="325538" cy="94042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226348</xdr:colOff>
      <xdr:row>24</xdr:row>
      <xdr:rowOff>86755</xdr:rowOff>
    </xdr:from>
    <xdr:to>
      <xdr:col>6</xdr:col>
      <xdr:colOff>716299</xdr:colOff>
      <xdr:row>28</xdr:row>
      <xdr:rowOff>61587</xdr:rowOff>
    </xdr:to>
    <xdr:sp macro="" textlink="">
      <xdr:nvSpPr>
        <xdr:cNvPr id="75" name="Rectangle 74"/>
        <xdr:cNvSpPr/>
      </xdr:nvSpPr>
      <xdr:spPr>
        <a:xfrm rot="20593286">
          <a:off x="6280784" y="4243119"/>
          <a:ext cx="489951" cy="667559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bg1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460677</xdr:colOff>
      <xdr:row>17</xdr:row>
      <xdr:rowOff>117770</xdr:rowOff>
    </xdr:from>
    <xdr:to>
      <xdr:col>6</xdr:col>
      <xdr:colOff>460677</xdr:colOff>
      <xdr:row>34</xdr:row>
      <xdr:rowOff>27709</xdr:rowOff>
    </xdr:to>
    <xdr:cxnSp macro="">
      <xdr:nvCxnSpPr>
        <xdr:cNvPr id="43" name="Connecteur droit 42"/>
        <xdr:cNvCxnSpPr/>
      </xdr:nvCxnSpPr>
      <xdr:spPr>
        <a:xfrm>
          <a:off x="6515113" y="3061861"/>
          <a:ext cx="0" cy="285403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lgDashDot"/>
        </a:ln>
        <a:effectLst/>
      </xdr:spPr>
    </xdr:cxnSp>
    <xdr:clientData/>
  </xdr:twoCellAnchor>
  <xdr:twoCellAnchor>
    <xdr:from>
      <xdr:col>6</xdr:col>
      <xdr:colOff>643159</xdr:colOff>
      <xdr:row>31</xdr:row>
      <xdr:rowOff>166305</xdr:rowOff>
    </xdr:from>
    <xdr:to>
      <xdr:col>6</xdr:col>
      <xdr:colOff>1059865</xdr:colOff>
      <xdr:row>31</xdr:row>
      <xdr:rowOff>166305</xdr:rowOff>
    </xdr:to>
    <xdr:cxnSp macro="">
      <xdr:nvCxnSpPr>
        <xdr:cNvPr id="85" name="Connecteur droit avec flèche 84"/>
        <xdr:cNvCxnSpPr/>
      </xdr:nvCxnSpPr>
      <xdr:spPr>
        <a:xfrm>
          <a:off x="6697595" y="5534941"/>
          <a:ext cx="416706" cy="0"/>
        </a:xfrm>
        <a:prstGeom prst="straightConnector1">
          <a:avLst/>
        </a:prstGeom>
        <a:noFill/>
        <a:ln w="9525" cap="flat" cmpd="sng" algn="ctr">
          <a:solidFill>
            <a:sysClr val="window" lastClr="FFFFFF">
              <a:lumMod val="65000"/>
            </a:sysClr>
          </a:solidFill>
          <a:prstDash val="solid"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1176559</xdr:colOff>
      <xdr:row>31</xdr:row>
      <xdr:rowOff>166305</xdr:rowOff>
    </xdr:from>
    <xdr:to>
      <xdr:col>8</xdr:col>
      <xdr:colOff>277083</xdr:colOff>
      <xdr:row>31</xdr:row>
      <xdr:rowOff>166305</xdr:rowOff>
    </xdr:to>
    <xdr:cxnSp macro="">
      <xdr:nvCxnSpPr>
        <xdr:cNvPr id="86" name="Connecteur droit avec flèche 85"/>
        <xdr:cNvCxnSpPr/>
      </xdr:nvCxnSpPr>
      <xdr:spPr>
        <a:xfrm>
          <a:off x="8651086" y="5534941"/>
          <a:ext cx="437488" cy="0"/>
        </a:xfrm>
        <a:prstGeom prst="straightConnector1">
          <a:avLst/>
        </a:prstGeom>
        <a:noFill/>
        <a:ln w="9525" cap="flat" cmpd="sng" algn="ctr">
          <a:solidFill>
            <a:sysClr val="window" lastClr="FFFFFF">
              <a:lumMod val="65000"/>
            </a:sysClr>
          </a:solidFill>
          <a:prstDash val="solid"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</xdr:col>
      <xdr:colOff>895411</xdr:colOff>
      <xdr:row>30</xdr:row>
      <xdr:rowOff>31537</xdr:rowOff>
    </xdr:from>
    <xdr:to>
      <xdr:col>6</xdr:col>
      <xdr:colOff>895411</xdr:colOff>
      <xdr:row>31</xdr:row>
      <xdr:rowOff>166532</xdr:rowOff>
    </xdr:to>
    <xdr:cxnSp macro="">
      <xdr:nvCxnSpPr>
        <xdr:cNvPr id="89" name="Connecteur droit avec flèche 88"/>
        <xdr:cNvCxnSpPr/>
      </xdr:nvCxnSpPr>
      <xdr:spPr>
        <a:xfrm>
          <a:off x="6949847" y="5226992"/>
          <a:ext cx="0" cy="308176"/>
        </a:xfrm>
        <a:prstGeom prst="straightConnector1">
          <a:avLst/>
        </a:prstGeom>
        <a:noFill/>
        <a:ln w="12700" cap="flat" cmpd="sng" algn="ctr">
          <a:solidFill>
            <a:srgbClr val="00B050"/>
          </a:solidFill>
          <a:prstDash val="solid"/>
          <a:headEnd type="triangle" w="med" len="med"/>
          <a:tailEnd type="none" w="med" len="med"/>
        </a:ln>
        <a:effectLst/>
      </xdr:spPr>
    </xdr:cxnSp>
    <xdr:clientData/>
  </xdr:twoCellAnchor>
  <xdr:twoCellAnchor>
    <xdr:from>
      <xdr:col>8</xdr:col>
      <xdr:colOff>173787</xdr:colOff>
      <xdr:row>30</xdr:row>
      <xdr:rowOff>31899</xdr:rowOff>
    </xdr:from>
    <xdr:to>
      <xdr:col>8</xdr:col>
      <xdr:colOff>173787</xdr:colOff>
      <xdr:row>31</xdr:row>
      <xdr:rowOff>167250</xdr:rowOff>
    </xdr:to>
    <xdr:cxnSp macro="">
      <xdr:nvCxnSpPr>
        <xdr:cNvPr id="90" name="Connecteur droit avec flèche 89"/>
        <xdr:cNvCxnSpPr/>
      </xdr:nvCxnSpPr>
      <xdr:spPr>
        <a:xfrm>
          <a:off x="8985278" y="5227354"/>
          <a:ext cx="0" cy="308532"/>
        </a:xfrm>
        <a:prstGeom prst="straightConnector1">
          <a:avLst/>
        </a:prstGeom>
        <a:noFill/>
        <a:ln w="12700" cap="flat" cmpd="sng" algn="ctr">
          <a:solidFill>
            <a:srgbClr val="00B050"/>
          </a:solidFill>
          <a:prstDash val="solid"/>
          <a:headEnd type="triangle" w="med" len="med"/>
          <a:tailEnd type="none" w="med" len="med"/>
        </a:ln>
        <a:effectLst/>
      </xdr:spPr>
    </xdr:cxnSp>
    <xdr:clientData/>
  </xdr:twoCellAnchor>
  <xdr:twoCellAnchor>
    <xdr:from>
      <xdr:col>8</xdr:col>
      <xdr:colOff>231278</xdr:colOff>
      <xdr:row>30</xdr:row>
      <xdr:rowOff>24281</xdr:rowOff>
    </xdr:from>
    <xdr:to>
      <xdr:col>9</xdr:col>
      <xdr:colOff>568036</xdr:colOff>
      <xdr:row>32</xdr:row>
      <xdr:rowOff>13861</xdr:rowOff>
    </xdr:to>
    <xdr:sp macro="" textlink="">
      <xdr:nvSpPr>
        <xdr:cNvPr id="92" name="ZoneTexte 91"/>
        <xdr:cNvSpPr txBox="1"/>
      </xdr:nvSpPr>
      <xdr:spPr>
        <a:xfrm>
          <a:off x="9042769" y="5219736"/>
          <a:ext cx="613849" cy="33594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Réaction sur la collerette</a:t>
          </a:r>
        </a:p>
      </xdr:txBody>
    </xdr:sp>
    <xdr:clientData/>
  </xdr:twoCellAnchor>
  <xdr:twoCellAnchor>
    <xdr:from>
      <xdr:col>6</xdr:col>
      <xdr:colOff>930933</xdr:colOff>
      <xdr:row>30</xdr:row>
      <xdr:rowOff>24281</xdr:rowOff>
    </xdr:from>
    <xdr:to>
      <xdr:col>7</xdr:col>
      <xdr:colOff>124691</xdr:colOff>
      <xdr:row>32</xdr:row>
      <xdr:rowOff>13861</xdr:rowOff>
    </xdr:to>
    <xdr:sp macro="" textlink="">
      <xdr:nvSpPr>
        <xdr:cNvPr id="93" name="ZoneTexte 92"/>
        <xdr:cNvSpPr txBox="1"/>
      </xdr:nvSpPr>
      <xdr:spPr>
        <a:xfrm>
          <a:off x="6985369" y="5219736"/>
          <a:ext cx="613849" cy="33594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Réaction sur la collerette</a:t>
          </a:r>
        </a:p>
      </xdr:txBody>
    </xdr:sp>
    <xdr:clientData/>
  </xdr:twoCellAnchor>
  <xdr:twoCellAnchor>
    <xdr:from>
      <xdr:col>6</xdr:col>
      <xdr:colOff>536877</xdr:colOff>
      <xdr:row>23</xdr:row>
      <xdr:rowOff>159329</xdr:rowOff>
    </xdr:from>
    <xdr:to>
      <xdr:col>6</xdr:col>
      <xdr:colOff>536877</xdr:colOff>
      <xdr:row>28</xdr:row>
      <xdr:rowOff>13856</xdr:rowOff>
    </xdr:to>
    <xdr:cxnSp macro="">
      <xdr:nvCxnSpPr>
        <xdr:cNvPr id="97" name="Connecteur droit 96"/>
        <xdr:cNvCxnSpPr/>
      </xdr:nvCxnSpPr>
      <xdr:spPr>
        <a:xfrm>
          <a:off x="6591313" y="4142511"/>
          <a:ext cx="0" cy="720436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lgDashDotDot"/>
        </a:ln>
        <a:effectLst/>
      </xdr:spPr>
    </xdr:cxnSp>
    <xdr:clientData/>
  </xdr:twoCellAnchor>
  <xdr:twoCellAnchor>
    <xdr:from>
      <xdr:col>6</xdr:col>
      <xdr:colOff>384477</xdr:colOff>
      <xdr:row>24</xdr:row>
      <xdr:rowOff>13855</xdr:rowOff>
    </xdr:from>
    <xdr:to>
      <xdr:col>6</xdr:col>
      <xdr:colOff>384477</xdr:colOff>
      <xdr:row>29</xdr:row>
      <xdr:rowOff>62346</xdr:rowOff>
    </xdr:to>
    <xdr:cxnSp macro="">
      <xdr:nvCxnSpPr>
        <xdr:cNvPr id="98" name="Connecteur droit 97"/>
        <xdr:cNvCxnSpPr/>
      </xdr:nvCxnSpPr>
      <xdr:spPr>
        <a:xfrm>
          <a:off x="6438913" y="4170219"/>
          <a:ext cx="0" cy="91440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lgDashDotDot"/>
        </a:ln>
        <a:effectLst/>
      </xdr:spPr>
    </xdr:cxnSp>
    <xdr:clientData/>
  </xdr:twoCellAnchor>
  <xdr:twoCellAnchor>
    <xdr:from>
      <xdr:col>4</xdr:col>
      <xdr:colOff>62347</xdr:colOff>
      <xdr:row>28</xdr:row>
      <xdr:rowOff>162791</xdr:rowOff>
    </xdr:from>
    <xdr:to>
      <xdr:col>4</xdr:col>
      <xdr:colOff>161407</xdr:colOff>
      <xdr:row>30</xdr:row>
      <xdr:rowOff>147552</xdr:rowOff>
    </xdr:to>
    <xdr:sp macro="" textlink="">
      <xdr:nvSpPr>
        <xdr:cNvPr id="100" name="AutoShape 1"/>
        <xdr:cNvSpPr>
          <a:spLocks/>
        </xdr:cNvSpPr>
      </xdr:nvSpPr>
      <xdr:spPr bwMode="auto">
        <a:xfrm>
          <a:off x="4544292" y="5185064"/>
          <a:ext cx="99060" cy="331124"/>
        </a:xfrm>
        <a:prstGeom prst="rightBrace">
          <a:avLst>
            <a:gd name="adj1" fmla="val 2692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34636</xdr:colOff>
      <xdr:row>21</xdr:row>
      <xdr:rowOff>0</xdr:rowOff>
    </xdr:from>
    <xdr:to>
      <xdr:col>5</xdr:col>
      <xdr:colOff>429490</xdr:colOff>
      <xdr:row>29</xdr:row>
      <xdr:rowOff>159327</xdr:rowOff>
    </xdr:to>
    <xdr:sp macro="" textlink="">
      <xdr:nvSpPr>
        <xdr:cNvPr id="101" name="Forme libre 100"/>
        <xdr:cNvSpPr/>
      </xdr:nvSpPr>
      <xdr:spPr>
        <a:xfrm>
          <a:off x="4696691" y="3810000"/>
          <a:ext cx="394854" cy="1544782"/>
        </a:xfrm>
        <a:custGeom>
          <a:avLst/>
          <a:gdLst>
            <a:gd name="connsiteX0" fmla="*/ 387927 w 387927"/>
            <a:gd name="connsiteY0" fmla="*/ 0 h 1544782"/>
            <a:gd name="connsiteX1" fmla="*/ 387927 w 387927"/>
            <a:gd name="connsiteY1" fmla="*/ 1544782 h 1544782"/>
            <a:gd name="connsiteX2" fmla="*/ 0 w 387927"/>
            <a:gd name="connsiteY2" fmla="*/ 1544782 h 15447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87927" h="1544782">
              <a:moveTo>
                <a:pt x="387927" y="0"/>
              </a:moveTo>
              <a:lnTo>
                <a:pt x="387927" y="1544782"/>
              </a:lnTo>
              <a:lnTo>
                <a:pt x="0" y="1544782"/>
              </a:lnTo>
            </a:path>
          </a:pathLst>
        </a:custGeom>
        <a:noFill/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354339</xdr:colOff>
      <xdr:row>25</xdr:row>
      <xdr:rowOff>69272</xdr:rowOff>
    </xdr:from>
    <xdr:to>
      <xdr:col>5</xdr:col>
      <xdr:colOff>505690</xdr:colOff>
      <xdr:row>25</xdr:row>
      <xdr:rowOff>145472</xdr:rowOff>
    </xdr:to>
    <xdr:sp macro="" textlink="">
      <xdr:nvSpPr>
        <xdr:cNvPr id="103" name="Rectangle 102"/>
        <xdr:cNvSpPr/>
      </xdr:nvSpPr>
      <xdr:spPr>
        <a:xfrm>
          <a:off x="5016394" y="4398817"/>
          <a:ext cx="151351" cy="76200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bg1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354339</xdr:colOff>
      <xdr:row>26</xdr:row>
      <xdr:rowOff>62346</xdr:rowOff>
    </xdr:from>
    <xdr:to>
      <xdr:col>5</xdr:col>
      <xdr:colOff>498763</xdr:colOff>
      <xdr:row>26</xdr:row>
      <xdr:rowOff>131618</xdr:rowOff>
    </xdr:to>
    <xdr:sp macro="" textlink="">
      <xdr:nvSpPr>
        <xdr:cNvPr id="104" name="Rectangle 103"/>
        <xdr:cNvSpPr/>
      </xdr:nvSpPr>
      <xdr:spPr>
        <a:xfrm>
          <a:off x="5016394" y="4565073"/>
          <a:ext cx="144424" cy="69272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bg1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76200</xdr:colOff>
      <xdr:row>24</xdr:row>
      <xdr:rowOff>124694</xdr:rowOff>
    </xdr:from>
    <xdr:to>
      <xdr:col>6</xdr:col>
      <xdr:colOff>471055</xdr:colOff>
      <xdr:row>25</xdr:row>
      <xdr:rowOff>103908</xdr:rowOff>
    </xdr:to>
    <xdr:sp macro="" textlink="">
      <xdr:nvSpPr>
        <xdr:cNvPr id="62" name="Forme libre 61"/>
        <xdr:cNvSpPr/>
      </xdr:nvSpPr>
      <xdr:spPr>
        <a:xfrm flipV="1">
          <a:off x="4558145" y="4454239"/>
          <a:ext cx="1967346" cy="152396"/>
        </a:xfrm>
        <a:custGeom>
          <a:avLst/>
          <a:gdLst>
            <a:gd name="connsiteX0" fmla="*/ 0 w 3401291"/>
            <a:gd name="connsiteY0" fmla="*/ 0 h 200891"/>
            <a:gd name="connsiteX1" fmla="*/ 3401291 w 3401291"/>
            <a:gd name="connsiteY1" fmla="*/ 0 h 200891"/>
            <a:gd name="connsiteX2" fmla="*/ 3401291 w 3401291"/>
            <a:gd name="connsiteY2" fmla="*/ 200891 h 2008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401291" h="200891">
              <a:moveTo>
                <a:pt x="0" y="0"/>
              </a:moveTo>
              <a:lnTo>
                <a:pt x="3401291" y="0"/>
              </a:lnTo>
              <a:lnTo>
                <a:pt x="3401291" y="200891"/>
              </a:lnTo>
            </a:path>
          </a:pathLst>
        </a:custGeom>
        <a:noFill/>
        <a:ln w="12700" cap="flat" cmpd="sng" algn="ctr">
          <a:solidFill>
            <a:schemeClr val="bg1">
              <a:lumMod val="65000"/>
            </a:schemeClr>
          </a:solidFill>
          <a:prstDash val="solid"/>
          <a:headEnd type="none" w="med" len="med"/>
          <a:tailEnd type="triangle" w="med" len="me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780529</xdr:colOff>
      <xdr:row>24</xdr:row>
      <xdr:rowOff>107537</xdr:rowOff>
    </xdr:from>
    <xdr:to>
      <xdr:col>7</xdr:col>
      <xdr:colOff>1270480</xdr:colOff>
      <xdr:row>28</xdr:row>
      <xdr:rowOff>82369</xdr:rowOff>
    </xdr:to>
    <xdr:sp macro="" textlink="">
      <xdr:nvSpPr>
        <xdr:cNvPr id="110" name="Rectangle 109"/>
        <xdr:cNvSpPr/>
      </xdr:nvSpPr>
      <xdr:spPr>
        <a:xfrm rot="20593286">
          <a:off x="8255056" y="4263901"/>
          <a:ext cx="489951" cy="667559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bg1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994077</xdr:colOff>
      <xdr:row>23</xdr:row>
      <xdr:rowOff>152402</xdr:rowOff>
    </xdr:from>
    <xdr:to>
      <xdr:col>7</xdr:col>
      <xdr:colOff>994077</xdr:colOff>
      <xdr:row>28</xdr:row>
      <xdr:rowOff>69274</xdr:rowOff>
    </xdr:to>
    <xdr:cxnSp macro="">
      <xdr:nvCxnSpPr>
        <xdr:cNvPr id="94" name="Connecteur droit 93"/>
        <xdr:cNvCxnSpPr/>
      </xdr:nvCxnSpPr>
      <xdr:spPr>
        <a:xfrm>
          <a:off x="8468604" y="4135584"/>
          <a:ext cx="0" cy="782781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lgDashDotDot"/>
        </a:ln>
        <a:effectLst/>
      </xdr:spPr>
    </xdr:cxnSp>
    <xdr:clientData/>
  </xdr:twoCellAnchor>
  <xdr:twoCellAnchor>
    <xdr:from>
      <xdr:col>7</xdr:col>
      <xdr:colOff>1146476</xdr:colOff>
      <xdr:row>24</xdr:row>
      <xdr:rowOff>13855</xdr:rowOff>
    </xdr:from>
    <xdr:to>
      <xdr:col>7</xdr:col>
      <xdr:colOff>1146476</xdr:colOff>
      <xdr:row>28</xdr:row>
      <xdr:rowOff>110836</xdr:rowOff>
    </xdr:to>
    <xdr:cxnSp macro="">
      <xdr:nvCxnSpPr>
        <xdr:cNvPr id="99" name="Connecteur droit 98"/>
        <xdr:cNvCxnSpPr/>
      </xdr:nvCxnSpPr>
      <xdr:spPr>
        <a:xfrm>
          <a:off x="8621003" y="4170219"/>
          <a:ext cx="0" cy="789708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lgDashDotDot"/>
        </a:ln>
        <a:effectLst/>
      </xdr:spPr>
    </xdr:cxnSp>
    <xdr:clientData/>
  </xdr:twoCellAnchor>
  <xdr:twoCellAnchor>
    <xdr:from>
      <xdr:col>7</xdr:col>
      <xdr:colOff>1076370</xdr:colOff>
      <xdr:row>17</xdr:row>
      <xdr:rowOff>138552</xdr:rowOff>
    </xdr:from>
    <xdr:to>
      <xdr:col>7</xdr:col>
      <xdr:colOff>1076370</xdr:colOff>
      <xdr:row>34</xdr:row>
      <xdr:rowOff>90061</xdr:rowOff>
    </xdr:to>
    <xdr:cxnSp macro="">
      <xdr:nvCxnSpPr>
        <xdr:cNvPr id="54" name="Connecteur droit 53"/>
        <xdr:cNvCxnSpPr/>
      </xdr:nvCxnSpPr>
      <xdr:spPr>
        <a:xfrm>
          <a:off x="8550897" y="3082643"/>
          <a:ext cx="0" cy="289560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lgDashDot"/>
        </a:ln>
        <a:effectLst/>
      </xdr:spPr>
    </xdr:cxnSp>
    <xdr:clientData/>
  </xdr:twoCellAnchor>
  <xdr:twoCellAnchor>
    <xdr:from>
      <xdr:col>4</xdr:col>
      <xdr:colOff>76200</xdr:colOff>
      <xdr:row>24</xdr:row>
      <xdr:rowOff>138545</xdr:rowOff>
    </xdr:from>
    <xdr:to>
      <xdr:col>7</xdr:col>
      <xdr:colOff>1080655</xdr:colOff>
      <xdr:row>26</xdr:row>
      <xdr:rowOff>96992</xdr:rowOff>
    </xdr:to>
    <xdr:sp macro="" textlink="">
      <xdr:nvSpPr>
        <xdr:cNvPr id="61" name="Forme libre 60"/>
        <xdr:cNvSpPr/>
      </xdr:nvSpPr>
      <xdr:spPr>
        <a:xfrm flipV="1">
          <a:off x="4558145" y="4294909"/>
          <a:ext cx="3997037" cy="304810"/>
        </a:xfrm>
        <a:custGeom>
          <a:avLst/>
          <a:gdLst>
            <a:gd name="connsiteX0" fmla="*/ 0 w 3401291"/>
            <a:gd name="connsiteY0" fmla="*/ 0 h 200891"/>
            <a:gd name="connsiteX1" fmla="*/ 3401291 w 3401291"/>
            <a:gd name="connsiteY1" fmla="*/ 0 h 200891"/>
            <a:gd name="connsiteX2" fmla="*/ 3401291 w 3401291"/>
            <a:gd name="connsiteY2" fmla="*/ 200891 h 2008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401291" h="200891">
              <a:moveTo>
                <a:pt x="0" y="0"/>
              </a:moveTo>
              <a:lnTo>
                <a:pt x="3401291" y="0"/>
              </a:lnTo>
              <a:lnTo>
                <a:pt x="3401291" y="200891"/>
              </a:lnTo>
            </a:path>
          </a:pathLst>
        </a:custGeom>
        <a:noFill/>
        <a:ln w="12700" cap="flat" cmpd="sng" algn="ctr">
          <a:solidFill>
            <a:schemeClr val="bg1">
              <a:lumMod val="65000"/>
            </a:schemeClr>
          </a:solidFill>
          <a:prstDash val="solid"/>
          <a:headEnd type="none" w="med" len="med"/>
          <a:tailEnd type="triangle" w="med" len="me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0"/>
  <sheetViews>
    <sheetView showGridLines="0" tabSelected="1" zoomScale="110" zoomScaleNormal="110" workbookViewId="0">
      <selection activeCell="G6" sqref="G6"/>
    </sheetView>
  </sheetViews>
  <sheetFormatPr baseColWidth="10" defaultRowHeight="12" x14ac:dyDescent="0.25"/>
  <cols>
    <col min="1" max="1" width="7" style="2" customWidth="1"/>
    <col min="2" max="2" width="40.109375" style="10" customWidth="1"/>
    <col min="3" max="3" width="9.5546875" style="11" customWidth="1"/>
    <col min="4" max="4" width="8.6640625" style="12" customWidth="1"/>
    <col min="5" max="5" width="2.6640625" style="2" customWidth="1"/>
    <col min="6" max="6" width="20.33203125" style="2" customWidth="1"/>
    <col min="7" max="7" width="20.6640625" style="2" customWidth="1"/>
    <col min="8" max="8" width="19.44140625" style="2" customWidth="1"/>
    <col min="9" max="9" width="4" style="2" customWidth="1"/>
    <col min="10" max="10" width="11.5546875" style="2"/>
    <col min="11" max="12" width="18.77734375" style="2" customWidth="1"/>
    <col min="13" max="13" width="11.5546875" style="2"/>
    <col min="14" max="16384" width="11.5546875" style="23"/>
  </cols>
  <sheetData>
    <row r="1" spans="2:12" ht="13.8" customHeight="1" x14ac:dyDescent="0.25">
      <c r="B1" s="55" t="s">
        <v>125</v>
      </c>
    </row>
    <row r="2" spans="2:12" ht="13.8" customHeight="1" thickBot="1" x14ac:dyDescent="0.3">
      <c r="B2" s="56"/>
    </row>
    <row r="3" spans="2:12" ht="13.8" customHeight="1" thickBot="1" x14ac:dyDescent="0.3">
      <c r="B3" s="57" t="s">
        <v>0</v>
      </c>
      <c r="C3" s="58"/>
      <c r="D3" s="59"/>
      <c r="E3" s="1"/>
      <c r="F3" s="66" t="s">
        <v>97</v>
      </c>
      <c r="G3" s="67"/>
      <c r="H3" s="67"/>
    </row>
    <row r="4" spans="2:12" ht="13.8" customHeight="1" x14ac:dyDescent="0.25">
      <c r="B4" s="19" t="s">
        <v>62</v>
      </c>
      <c r="C4" s="3" t="s">
        <v>16</v>
      </c>
      <c r="D4" s="78">
        <v>3000</v>
      </c>
      <c r="E4" s="4"/>
      <c r="F4" s="67"/>
      <c r="G4" s="67"/>
      <c r="H4" s="67"/>
    </row>
    <row r="5" spans="2:12" ht="13.8" customHeight="1" x14ac:dyDescent="0.25">
      <c r="B5" s="21" t="s">
        <v>63</v>
      </c>
      <c r="C5" s="5" t="s">
        <v>1</v>
      </c>
      <c r="D5" s="79">
        <v>0</v>
      </c>
      <c r="E5" s="4"/>
      <c r="F5" s="67"/>
      <c r="G5" s="67"/>
      <c r="H5" s="67"/>
    </row>
    <row r="6" spans="2:12" ht="13.8" customHeight="1" x14ac:dyDescent="0.25">
      <c r="B6" s="21"/>
      <c r="C6" s="5"/>
      <c r="D6" s="6"/>
      <c r="E6" s="4"/>
    </row>
    <row r="7" spans="2:12" ht="13.8" customHeight="1" x14ac:dyDescent="0.25">
      <c r="B7" s="21" t="s">
        <v>2</v>
      </c>
      <c r="C7" s="5" t="s">
        <v>3</v>
      </c>
      <c r="D7" s="79">
        <v>40</v>
      </c>
      <c r="E7" s="4"/>
    </row>
    <row r="8" spans="2:12" ht="13.8" customHeight="1" x14ac:dyDescent="0.25">
      <c r="B8" s="21" t="s">
        <v>92</v>
      </c>
      <c r="C8" s="5" t="s">
        <v>4</v>
      </c>
      <c r="D8" s="79">
        <v>10</v>
      </c>
      <c r="E8" s="4"/>
      <c r="F8" s="2" t="s">
        <v>93</v>
      </c>
    </row>
    <row r="9" spans="2:12" ht="13.8" customHeight="1" x14ac:dyDescent="0.25">
      <c r="B9" s="21" t="s">
        <v>5</v>
      </c>
      <c r="C9" s="5" t="s">
        <v>51</v>
      </c>
      <c r="D9" s="79">
        <v>30</v>
      </c>
      <c r="E9" s="4"/>
      <c r="F9" s="2" t="s">
        <v>81</v>
      </c>
    </row>
    <row r="10" spans="2:12" ht="13.8" customHeight="1" x14ac:dyDescent="0.25">
      <c r="B10" s="21" t="s">
        <v>86</v>
      </c>
      <c r="C10" s="5" t="s">
        <v>87</v>
      </c>
      <c r="D10" s="79">
        <v>1</v>
      </c>
      <c r="E10" s="4"/>
    </row>
    <row r="11" spans="2:12" ht="13.8" customHeight="1" x14ac:dyDescent="0.25">
      <c r="B11" s="21" t="s">
        <v>6</v>
      </c>
      <c r="C11" s="5" t="s">
        <v>7</v>
      </c>
      <c r="D11" s="79">
        <v>0</v>
      </c>
      <c r="E11" s="4"/>
      <c r="F11" s="2" t="s">
        <v>80</v>
      </c>
    </row>
    <row r="12" spans="2:12" ht="13.8" customHeight="1" thickBot="1" x14ac:dyDescent="0.3">
      <c r="B12" s="21"/>
      <c r="C12" s="5"/>
      <c r="D12" s="6"/>
      <c r="E12" s="4"/>
    </row>
    <row r="13" spans="2:12" ht="13.8" customHeight="1" x14ac:dyDescent="0.2">
      <c r="B13" s="51" t="s">
        <v>8</v>
      </c>
      <c r="C13" s="60" t="s">
        <v>50</v>
      </c>
      <c r="D13" s="61"/>
      <c r="E13" s="7"/>
      <c r="F13" s="8"/>
      <c r="K13" s="64" t="s">
        <v>79</v>
      </c>
      <c r="L13" s="65"/>
    </row>
    <row r="14" spans="2:12" ht="13.8" customHeight="1" x14ac:dyDescent="0.2">
      <c r="B14" s="21" t="s">
        <v>9</v>
      </c>
      <c r="C14" s="62" t="s">
        <v>53</v>
      </c>
      <c r="D14" s="63"/>
      <c r="E14" s="4"/>
      <c r="F14" s="2" t="s">
        <v>54</v>
      </c>
      <c r="K14" s="74" t="s">
        <v>78</v>
      </c>
      <c r="L14" s="76" t="s">
        <v>71</v>
      </c>
    </row>
    <row r="15" spans="2:12" ht="13.8" customHeight="1" x14ac:dyDescent="0.25">
      <c r="B15" s="21" t="s">
        <v>64</v>
      </c>
      <c r="C15" s="5" t="s">
        <v>10</v>
      </c>
      <c r="D15" s="79">
        <v>0.13</v>
      </c>
      <c r="E15" s="4"/>
      <c r="K15" s="75"/>
      <c r="L15" s="77"/>
    </row>
    <row r="16" spans="2:12" ht="13.8" customHeight="1" x14ac:dyDescent="0.25">
      <c r="B16" s="21" t="s">
        <v>122</v>
      </c>
      <c r="C16" s="5" t="s">
        <v>101</v>
      </c>
      <c r="D16" s="79"/>
      <c r="E16" s="4"/>
      <c r="F16" s="31" t="s">
        <v>123</v>
      </c>
      <c r="K16" s="39" t="s">
        <v>74</v>
      </c>
      <c r="L16" s="40" t="s">
        <v>65</v>
      </c>
    </row>
    <row r="17" spans="1:17" ht="13.8" customHeight="1" x14ac:dyDescent="0.25">
      <c r="A17" s="8"/>
      <c r="B17" s="21" t="s">
        <v>126</v>
      </c>
      <c r="C17" s="32" t="s">
        <v>102</v>
      </c>
      <c r="D17" s="80"/>
      <c r="E17" s="4"/>
      <c r="H17" s="1" t="s">
        <v>124</v>
      </c>
      <c r="I17" s="36"/>
      <c r="J17" s="8"/>
      <c r="K17" s="39" t="s">
        <v>69</v>
      </c>
      <c r="L17" s="41" t="s">
        <v>66</v>
      </c>
      <c r="M17" s="8"/>
    </row>
    <row r="18" spans="1:17" ht="13.8" customHeight="1" thickBot="1" x14ac:dyDescent="0.3">
      <c r="B18" s="28" t="s">
        <v>103</v>
      </c>
      <c r="C18" s="9" t="s">
        <v>104</v>
      </c>
      <c r="D18" s="81"/>
      <c r="E18" s="4"/>
      <c r="K18" s="39" t="s">
        <v>70</v>
      </c>
      <c r="L18" s="40" t="s">
        <v>67</v>
      </c>
      <c r="N18" s="2"/>
      <c r="O18" s="2"/>
      <c r="P18" s="2"/>
      <c r="Q18" s="2"/>
    </row>
    <row r="19" spans="1:17" ht="13.8" customHeight="1" thickBot="1" x14ac:dyDescent="0.3">
      <c r="B19" s="15"/>
      <c r="C19" s="16"/>
      <c r="D19" s="16"/>
      <c r="E19" s="4"/>
      <c r="K19" s="42">
        <v>0.25</v>
      </c>
      <c r="L19" s="43" t="s">
        <v>68</v>
      </c>
      <c r="N19" s="2"/>
      <c r="O19" s="2"/>
      <c r="P19" s="2"/>
      <c r="Q19" s="2"/>
    </row>
    <row r="20" spans="1:17" ht="13.8" customHeight="1" thickBot="1" x14ac:dyDescent="0.3">
      <c r="B20" s="71" t="s">
        <v>105</v>
      </c>
      <c r="C20" s="72"/>
      <c r="D20" s="73"/>
      <c r="E20" s="13"/>
      <c r="K20" s="38" t="s">
        <v>75</v>
      </c>
      <c r="L20" s="1"/>
      <c r="N20" s="2"/>
      <c r="O20" s="2"/>
      <c r="P20" s="2"/>
      <c r="Q20" s="2"/>
    </row>
    <row r="21" spans="1:17" ht="13.8" customHeight="1" x14ac:dyDescent="0.25">
      <c r="B21" s="52" t="s">
        <v>55</v>
      </c>
      <c r="C21" s="33" t="s">
        <v>11</v>
      </c>
      <c r="D21" s="44" t="e">
        <f>Prf</f>
        <v>#DIV/0!</v>
      </c>
      <c r="E21" s="1"/>
      <c r="N21" s="2"/>
      <c r="O21" s="2"/>
      <c r="P21" s="2"/>
      <c r="Q21" s="2"/>
    </row>
    <row r="22" spans="1:17" ht="13.8" customHeight="1" x14ac:dyDescent="0.25">
      <c r="B22" s="53" t="s">
        <v>12</v>
      </c>
      <c r="C22" s="34" t="s">
        <v>13</v>
      </c>
      <c r="D22" s="45">
        <f>Vmf</f>
        <v>0</v>
      </c>
      <c r="E22" s="14"/>
      <c r="N22" s="2"/>
      <c r="O22" s="2"/>
      <c r="P22" s="2"/>
      <c r="Q22" s="2"/>
    </row>
    <row r="23" spans="1:17" ht="13.8" customHeight="1" x14ac:dyDescent="0.25">
      <c r="B23" s="53" t="s">
        <v>106</v>
      </c>
      <c r="C23" s="34" t="s">
        <v>25</v>
      </c>
      <c r="D23" s="48">
        <f>ROUNDUP(Cm,0)</f>
        <v>12</v>
      </c>
      <c r="E23" s="14"/>
      <c r="N23" s="2"/>
      <c r="O23" s="2"/>
      <c r="P23" s="2"/>
      <c r="Q23" s="2"/>
    </row>
    <row r="24" spans="1:17" ht="13.8" customHeight="1" x14ac:dyDescent="0.25">
      <c r="B24" s="53" t="s">
        <v>107</v>
      </c>
      <c r="C24" s="34" t="s">
        <v>26</v>
      </c>
      <c r="D24" s="46">
        <f>ROUNDUP(Cd,0)</f>
        <v>3</v>
      </c>
      <c r="E24" s="14"/>
      <c r="N24" s="2"/>
      <c r="O24" s="2"/>
      <c r="P24" s="2"/>
      <c r="Q24" s="2"/>
    </row>
    <row r="25" spans="1:17" ht="13.8" customHeight="1" x14ac:dyDescent="0.25">
      <c r="B25" s="53" t="s">
        <v>56</v>
      </c>
      <c r="C25" s="34" t="s">
        <v>14</v>
      </c>
      <c r="D25" s="45" t="e">
        <f>Ncis</f>
        <v>#DIV/0!</v>
      </c>
      <c r="E25" s="14"/>
      <c r="N25" s="2"/>
      <c r="O25" s="2"/>
      <c r="P25" s="2"/>
      <c r="Q25" s="2"/>
    </row>
    <row r="26" spans="1:17" ht="13.8" customHeight="1" x14ac:dyDescent="0.25">
      <c r="B26" s="53" t="s">
        <v>83</v>
      </c>
      <c r="C26" s="34" t="s">
        <v>82</v>
      </c>
      <c r="D26" s="48">
        <f>ROUNDUP(Pm,0)</f>
        <v>0</v>
      </c>
      <c r="E26" s="14"/>
    </row>
    <row r="27" spans="1:17" ht="13.8" customHeight="1" thickBot="1" x14ac:dyDescent="0.3">
      <c r="B27" s="54" t="s">
        <v>73</v>
      </c>
      <c r="C27" s="35" t="s">
        <v>72</v>
      </c>
      <c r="D27" s="47">
        <f>ROUNDUP(Pf,0)</f>
        <v>0</v>
      </c>
      <c r="E27" s="14"/>
    </row>
    <row r="28" spans="1:17" ht="13.8" customHeight="1" thickBot="1" x14ac:dyDescent="0.25">
      <c r="B28" s="23"/>
      <c r="C28" s="23"/>
      <c r="D28" s="23"/>
      <c r="E28" s="14"/>
    </row>
    <row r="29" spans="1:17" ht="13.8" customHeight="1" thickBot="1" x14ac:dyDescent="0.3">
      <c r="B29" s="71" t="s">
        <v>108</v>
      </c>
      <c r="C29" s="72"/>
      <c r="D29" s="73"/>
      <c r="E29" s="14"/>
    </row>
    <row r="30" spans="1:17" ht="13.8" customHeight="1" x14ac:dyDescent="0.25">
      <c r="B30" s="52" t="s">
        <v>109</v>
      </c>
      <c r="C30" s="33" t="s">
        <v>110</v>
      </c>
      <c r="D30" s="45" t="e">
        <f>PrApp</f>
        <v>#DIV/0!</v>
      </c>
      <c r="E30" s="14"/>
    </row>
    <row r="31" spans="1:17" ht="13.8" customHeight="1" x14ac:dyDescent="0.25">
      <c r="B31" s="53" t="s">
        <v>12</v>
      </c>
      <c r="C31" s="34" t="s">
        <v>111</v>
      </c>
      <c r="D31" s="45">
        <f>VmApp</f>
        <v>0</v>
      </c>
      <c r="E31" s="14"/>
    </row>
    <row r="32" spans="1:17" ht="13.8" customHeight="1" x14ac:dyDescent="0.25">
      <c r="B32" s="53" t="s">
        <v>112</v>
      </c>
      <c r="C32" s="34" t="s">
        <v>113</v>
      </c>
      <c r="D32" s="49">
        <f>ROUNDUP(Capp,0)</f>
        <v>0</v>
      </c>
      <c r="E32" s="14"/>
      <c r="F32" s="37" t="str">
        <f>"C tot. Maxi : " &amp; ROUNDUP(D23+D32,0) &amp; " N.m"</f>
        <v>C tot. Maxi : 12 N.m</v>
      </c>
    </row>
    <row r="33" spans="2:6" ht="13.8" customHeight="1" thickBot="1" x14ac:dyDescent="0.3">
      <c r="B33" s="54" t="s">
        <v>114</v>
      </c>
      <c r="C33" s="35" t="s">
        <v>115</v>
      </c>
      <c r="D33" s="50">
        <f>ROUNDUP(Papp,0)</f>
        <v>0</v>
      </c>
      <c r="E33" s="14"/>
      <c r="F33" s="37" t="str">
        <f>"P tot. Maxi : " &amp; ROUNDUP(D26+D33,0) &amp; " Watts"</f>
        <v>P tot. Maxi : 0 Watts</v>
      </c>
    </row>
    <row r="34" spans="2:6" ht="13.8" customHeight="1" x14ac:dyDescent="0.2">
      <c r="B34" s="23"/>
      <c r="C34" s="23"/>
      <c r="D34" s="23"/>
      <c r="E34" s="14"/>
    </row>
    <row r="35" spans="2:6" ht="13.8" customHeight="1" x14ac:dyDescent="0.2">
      <c r="B35" s="23"/>
      <c r="C35" s="23"/>
      <c r="D35" s="23"/>
      <c r="E35" s="14"/>
    </row>
    <row r="36" spans="2:6" ht="13.8" customHeight="1" x14ac:dyDescent="0.2">
      <c r="B36" s="23"/>
      <c r="C36" s="23"/>
      <c r="D36" s="23"/>
      <c r="E36" s="14"/>
    </row>
    <row r="37" spans="2:6" ht="13.8" customHeight="1" x14ac:dyDescent="0.25">
      <c r="B37" s="17"/>
      <c r="D37" s="18"/>
      <c r="E37" s="14"/>
    </row>
    <row r="38" spans="2:6" ht="13.8" customHeight="1" x14ac:dyDescent="0.25">
      <c r="B38" s="17"/>
      <c r="D38" s="18"/>
      <c r="E38" s="14"/>
    </row>
    <row r="39" spans="2:6" ht="13.8" customHeight="1" thickBot="1" x14ac:dyDescent="0.3">
      <c r="B39" s="17"/>
      <c r="E39" s="14"/>
    </row>
    <row r="40" spans="2:6" ht="13.8" customHeight="1" thickBot="1" x14ac:dyDescent="0.3">
      <c r="B40" s="68" t="s">
        <v>15</v>
      </c>
      <c r="C40" s="69"/>
      <c r="D40" s="70"/>
      <c r="E40" s="14"/>
    </row>
    <row r="41" spans="2:6" ht="13.8" customHeight="1" x14ac:dyDescent="0.25">
      <c r="B41" s="19" t="s">
        <v>76</v>
      </c>
      <c r="C41" s="3" t="s">
        <v>52</v>
      </c>
      <c r="D41" s="20">
        <f>α/2/360*2*PI()</f>
        <v>0.26179938779914941</v>
      </c>
      <c r="F41" s="2" t="s">
        <v>98</v>
      </c>
    </row>
    <row r="42" spans="2:6" ht="13.8" customHeight="1" x14ac:dyDescent="0.25">
      <c r="B42" s="21" t="s">
        <v>17</v>
      </c>
      <c r="C42" s="5" t="s">
        <v>18</v>
      </c>
      <c r="D42" s="22">
        <f>Dnom-(P/2/Nf)</f>
        <v>35</v>
      </c>
      <c r="E42" s="23"/>
      <c r="F42" s="2" t="s">
        <v>90</v>
      </c>
    </row>
    <row r="43" spans="2:6" ht="13.8" customHeight="1" x14ac:dyDescent="0.25">
      <c r="B43" s="21" t="s">
        <v>77</v>
      </c>
      <c r="C43" s="5" t="s">
        <v>19</v>
      </c>
      <c r="D43" s="22">
        <f>Vz*2*PI()/(P*0.001)</f>
        <v>0</v>
      </c>
      <c r="E43" s="11"/>
      <c r="F43" s="2" t="s">
        <v>57</v>
      </c>
    </row>
    <row r="44" spans="2:6" ht="13.8" customHeight="1" x14ac:dyDescent="0.25">
      <c r="B44" s="21" t="s">
        <v>94</v>
      </c>
      <c r="C44" s="5" t="s">
        <v>95</v>
      </c>
      <c r="D44" s="22">
        <f>Va/PI()*30</f>
        <v>0</v>
      </c>
      <c r="E44" s="11"/>
      <c r="F44" s="2" t="s">
        <v>96</v>
      </c>
    </row>
    <row r="45" spans="2:6" ht="13.8" customHeight="1" x14ac:dyDescent="0.25">
      <c r="B45" s="21"/>
      <c r="C45" s="24"/>
      <c r="D45" s="22"/>
      <c r="E45" s="14"/>
    </row>
    <row r="46" spans="2:6" ht="13.8" customHeight="1" x14ac:dyDescent="0.25">
      <c r="B46" s="21" t="s">
        <v>20</v>
      </c>
      <c r="C46" s="5" t="s">
        <v>21</v>
      </c>
      <c r="D46" s="22">
        <f>Fv*P*0.001/2/PI()</f>
        <v>4.7746482927568605</v>
      </c>
      <c r="E46" s="14"/>
      <c r="F46" s="2" t="s">
        <v>58</v>
      </c>
    </row>
    <row r="47" spans="2:6" ht="13.8" customHeight="1" x14ac:dyDescent="0.25">
      <c r="B47" s="21" t="s">
        <v>22</v>
      </c>
      <c r="C47" s="5" t="s">
        <v>23</v>
      </c>
      <c r="D47" s="22">
        <f>-Cum</f>
        <v>-4.7746482927568605</v>
      </c>
      <c r="E47" s="14"/>
      <c r="F47" s="2" t="s">
        <v>24</v>
      </c>
    </row>
    <row r="48" spans="2:6" ht="13.8" customHeight="1" x14ac:dyDescent="0.25">
      <c r="B48" s="21" t="s">
        <v>99</v>
      </c>
      <c r="C48" s="5" t="s">
        <v>25</v>
      </c>
      <c r="D48" s="22">
        <f>Fv*Dm/2*((P+PI()*f*Dm/COS(DemAlph))/(PI()*Dm-f*P/COS(DemAlph)))*0.001</f>
        <v>11.987130785735408</v>
      </c>
      <c r="E48" s="14"/>
      <c r="F48" s="2" t="s">
        <v>59</v>
      </c>
    </row>
    <row r="49" spans="2:6" ht="13.8" customHeight="1" x14ac:dyDescent="0.25">
      <c r="B49" s="21" t="s">
        <v>100</v>
      </c>
      <c r="C49" s="5" t="s">
        <v>26</v>
      </c>
      <c r="D49" s="22">
        <f>Fv*Dm/2*((PI()*f*Dm/COS(DemAlph)-P)/(PI()*Dm+f*P/COS(DemAlph)))*0.001</f>
        <v>2.2634075152864428</v>
      </c>
      <c r="E49" s="14"/>
      <c r="F49" s="2" t="s">
        <v>60</v>
      </c>
    </row>
    <row r="50" spans="2:6" ht="13.8" customHeight="1" x14ac:dyDescent="0.25">
      <c r="B50" s="21" t="s">
        <v>27</v>
      </c>
      <c r="C50" s="5" t="s">
        <v>28</v>
      </c>
      <c r="D50" s="22">
        <f>Cm-Cum</f>
        <v>7.2124824929785474</v>
      </c>
      <c r="E50" s="14"/>
      <c r="F50" s="2" t="s">
        <v>29</v>
      </c>
    </row>
    <row r="51" spans="2:6" ht="13.8" customHeight="1" x14ac:dyDescent="0.25">
      <c r="B51" s="21" t="s">
        <v>30</v>
      </c>
      <c r="C51" s="5" t="s">
        <v>31</v>
      </c>
      <c r="D51" s="22">
        <f>Cd-Cud</f>
        <v>7.0380558080433033</v>
      </c>
      <c r="E51" s="14"/>
      <c r="F51" s="2" t="s">
        <v>61</v>
      </c>
    </row>
    <row r="52" spans="2:6" ht="13.8" customHeight="1" x14ac:dyDescent="0.25">
      <c r="B52" s="21" t="s">
        <v>116</v>
      </c>
      <c r="C52" s="5" t="s">
        <v>113</v>
      </c>
      <c r="D52" s="22">
        <f>Fv *fapp* (DmaxApp+DminApp)/2*0.001</f>
        <v>0</v>
      </c>
      <c r="E52" s="14"/>
      <c r="F52" s="2" t="s">
        <v>117</v>
      </c>
    </row>
    <row r="53" spans="2:6" ht="13.8" customHeight="1" x14ac:dyDescent="0.25">
      <c r="B53" s="21" t="s">
        <v>73</v>
      </c>
      <c r="C53" s="5" t="s">
        <v>72</v>
      </c>
      <c r="D53" s="22">
        <f>Cfm*Va</f>
        <v>0</v>
      </c>
      <c r="E53" s="14"/>
      <c r="F53" s="2" t="s">
        <v>84</v>
      </c>
    </row>
    <row r="54" spans="2:6" ht="13.8" customHeight="1" x14ac:dyDescent="0.25">
      <c r="B54" s="21" t="s">
        <v>83</v>
      </c>
      <c r="C54" s="5" t="s">
        <v>82</v>
      </c>
      <c r="D54" s="22">
        <f>Cm*Va</f>
        <v>0</v>
      </c>
      <c r="E54" s="14"/>
      <c r="F54" s="2" t="s">
        <v>85</v>
      </c>
    </row>
    <row r="55" spans="2:6" ht="13.8" customHeight="1" x14ac:dyDescent="0.25">
      <c r="B55" s="21" t="s">
        <v>114</v>
      </c>
      <c r="C55" s="5" t="s">
        <v>115</v>
      </c>
      <c r="D55" s="22">
        <f>Capp*Va</f>
        <v>0</v>
      </c>
      <c r="E55" s="14"/>
      <c r="F55" s="2" t="s">
        <v>118</v>
      </c>
    </row>
    <row r="56" spans="2:6" ht="13.8" customHeight="1" x14ac:dyDescent="0.25">
      <c r="B56" s="21" t="s">
        <v>32</v>
      </c>
      <c r="C56" s="5" t="s">
        <v>33</v>
      </c>
      <c r="D56" s="22">
        <f>PI()*Dm*P/2/Nf</f>
        <v>549.77871437821375</v>
      </c>
      <c r="E56" s="14"/>
      <c r="F56" s="2" t="s">
        <v>88</v>
      </c>
    </row>
    <row r="57" spans="2:6" ht="13.8" customHeight="1" x14ac:dyDescent="0.25">
      <c r="B57" s="21" t="s">
        <v>34</v>
      </c>
      <c r="C57" s="5" t="s">
        <v>35</v>
      </c>
      <c r="D57" s="22">
        <f>H/P*Nf</f>
        <v>0</v>
      </c>
      <c r="E57" s="14"/>
      <c r="F57" s="2" t="s">
        <v>89</v>
      </c>
    </row>
    <row r="58" spans="2:6" ht="13.8" customHeight="1" x14ac:dyDescent="0.25">
      <c r="B58" s="21" t="s">
        <v>36</v>
      </c>
      <c r="C58" s="5" t="s">
        <v>37</v>
      </c>
      <c r="D58" s="22">
        <f>IF(Ntf &lt; 1.5*Dnom/P*Nf, Ntf, 1.5*Dnom/P*Nf )</f>
        <v>0</v>
      </c>
      <c r="E58" s="14"/>
      <c r="F58" s="2" t="s">
        <v>38</v>
      </c>
    </row>
    <row r="59" spans="2:6" ht="13.8" customHeight="1" x14ac:dyDescent="0.25">
      <c r="B59" s="21" t="s">
        <v>39</v>
      </c>
      <c r="C59" s="5" t="s">
        <v>40</v>
      </c>
      <c r="D59" s="22">
        <f>Sc*Npf</f>
        <v>0</v>
      </c>
      <c r="E59" s="14"/>
      <c r="F59" s="2" t="s">
        <v>41</v>
      </c>
    </row>
    <row r="60" spans="2:6" ht="13.8" customHeight="1" x14ac:dyDescent="0.25">
      <c r="B60" s="21" t="s">
        <v>42</v>
      </c>
      <c r="C60" s="5" t="s">
        <v>43</v>
      </c>
      <c r="D60" s="22">
        <f>PI()*Dnom*(P/2/Nf*(1+TAN(DemAlph)))</f>
        <v>796.67597361334538</v>
      </c>
      <c r="E60" s="14"/>
      <c r="F60" s="2" t="s">
        <v>91</v>
      </c>
    </row>
    <row r="61" spans="2:6" ht="13.8" customHeight="1" x14ac:dyDescent="0.25">
      <c r="B61" s="21" t="s">
        <v>44</v>
      </c>
      <c r="C61" s="5" t="s">
        <v>45</v>
      </c>
      <c r="D61" s="22">
        <f>S1_*Npf</f>
        <v>0</v>
      </c>
      <c r="E61" s="14"/>
      <c r="F61" s="2" t="s">
        <v>46</v>
      </c>
    </row>
    <row r="62" spans="2:6" ht="13.8" customHeight="1" x14ac:dyDescent="0.2">
      <c r="B62" s="25"/>
      <c r="C62" s="26"/>
      <c r="D62" s="27"/>
      <c r="E62" s="14"/>
      <c r="F62" s="23"/>
    </row>
    <row r="63" spans="2:6" ht="13.8" customHeight="1" x14ac:dyDescent="0.25">
      <c r="B63" s="21" t="s">
        <v>55</v>
      </c>
      <c r="C63" s="5" t="s">
        <v>11</v>
      </c>
      <c r="D63" s="22" t="e">
        <f>Fv/Sct</f>
        <v>#DIV/0!</v>
      </c>
      <c r="E63" s="14"/>
      <c r="F63" s="2" t="s">
        <v>47</v>
      </c>
    </row>
    <row r="64" spans="2:6" ht="13.8" customHeight="1" x14ac:dyDescent="0.25">
      <c r="B64" s="21" t="s">
        <v>12</v>
      </c>
      <c r="C64" s="5" t="s">
        <v>13</v>
      </c>
      <c r="D64" s="22">
        <f>Dm/2*Va*0.001</f>
        <v>0</v>
      </c>
      <c r="E64" s="14"/>
      <c r="F64" s="2" t="s">
        <v>48</v>
      </c>
    </row>
    <row r="65" spans="2:6" ht="13.8" customHeight="1" x14ac:dyDescent="0.25">
      <c r="B65" s="21" t="s">
        <v>109</v>
      </c>
      <c r="C65" s="5" t="s">
        <v>110</v>
      </c>
      <c r="D65" s="22" t="e">
        <f>Fv/(PI()*(DminApp^2-DmaxApp^2)/4)</f>
        <v>#DIV/0!</v>
      </c>
      <c r="E65" s="14"/>
      <c r="F65" s="2" t="s">
        <v>119</v>
      </c>
    </row>
    <row r="66" spans="2:6" ht="13.8" customHeight="1" x14ac:dyDescent="0.25">
      <c r="B66" s="21" t="s">
        <v>120</v>
      </c>
      <c r="C66" s="5" t="s">
        <v>111</v>
      </c>
      <c r="D66" s="22">
        <f xml:space="preserve">  (DmaxApp+DminApp)/2*Va*0.001</f>
        <v>0</v>
      </c>
      <c r="E66" s="14"/>
      <c r="F66" s="2" t="s">
        <v>121</v>
      </c>
    </row>
    <row r="67" spans="2:6" ht="13.8" customHeight="1" thickBot="1" x14ac:dyDescent="0.3">
      <c r="B67" s="28" t="s">
        <v>56</v>
      </c>
      <c r="C67" s="9" t="s">
        <v>14</v>
      </c>
      <c r="D67" s="29" t="e">
        <f>Fv/Scis</f>
        <v>#DIV/0!</v>
      </c>
      <c r="E67" s="23"/>
      <c r="F67" s="2" t="s">
        <v>49</v>
      </c>
    </row>
    <row r="68" spans="2:6" ht="13.8" customHeight="1" x14ac:dyDescent="0.25">
      <c r="D68" s="30"/>
      <c r="E68" s="14"/>
    </row>
    <row r="69" spans="2:6" ht="13.8" customHeight="1" x14ac:dyDescent="0.25">
      <c r="E69" s="14"/>
    </row>
    <row r="70" spans="2:6" ht="13.8" customHeight="1" x14ac:dyDescent="0.25">
      <c r="E70" s="14"/>
    </row>
    <row r="71" spans="2:6" ht="13.8" customHeight="1" x14ac:dyDescent="0.25">
      <c r="E71" s="14"/>
    </row>
    <row r="72" spans="2:6" ht="13.8" customHeight="1" x14ac:dyDescent="0.25"/>
    <row r="73" spans="2:6" ht="13.8" customHeight="1" x14ac:dyDescent="0.25"/>
    <row r="74" spans="2:6" ht="13.8" customHeight="1" x14ac:dyDescent="0.25"/>
    <row r="75" spans="2:6" ht="13.8" customHeight="1" x14ac:dyDescent="0.25"/>
    <row r="76" spans="2:6" ht="13.8" customHeight="1" x14ac:dyDescent="0.25"/>
    <row r="77" spans="2:6" ht="13.8" customHeight="1" x14ac:dyDescent="0.25"/>
    <row r="78" spans="2:6" ht="13.8" customHeight="1" x14ac:dyDescent="0.25"/>
    <row r="79" spans="2:6" ht="13.8" customHeight="1" x14ac:dyDescent="0.25"/>
    <row r="80" spans="2:6" ht="13.8" customHeight="1" x14ac:dyDescent="0.25"/>
    <row r="81" spans="1:13" ht="13.8" customHeight="1" x14ac:dyDescent="0.25"/>
    <row r="82" spans="1:13" ht="13.8" customHeight="1" x14ac:dyDescent="0.25">
      <c r="K82" s="23"/>
      <c r="L82" s="23"/>
    </row>
    <row r="83" spans="1:13" ht="13.8" customHeight="1" x14ac:dyDescent="0.25"/>
    <row r="84" spans="1:13" ht="13.8" customHeight="1" x14ac:dyDescent="0.25"/>
    <row r="85" spans="1:13" ht="13.8" customHeight="1" x14ac:dyDescent="0.25"/>
    <row r="86" spans="1:13" ht="13.8" customHeight="1" x14ac:dyDescent="0.25"/>
    <row r="87" spans="1:13" ht="13.8" customHeight="1" x14ac:dyDescent="0.25">
      <c r="I87" s="23"/>
      <c r="J87" s="23"/>
      <c r="M87" s="23"/>
    </row>
    <row r="88" spans="1:13" ht="13.8" customHeight="1" x14ac:dyDescent="0.25"/>
    <row r="89" spans="1:13" ht="13.8" customHeight="1" x14ac:dyDescent="0.25">
      <c r="A89" s="23"/>
    </row>
    <row r="90" spans="1:13" ht="13.8" customHeight="1" x14ac:dyDescent="0.25"/>
    <row r="91" spans="1:13" ht="13.8" customHeight="1" x14ac:dyDescent="0.25"/>
    <row r="92" spans="1:13" ht="13.8" customHeight="1" x14ac:dyDescent="0.25"/>
    <row r="93" spans="1:13" ht="13.8" customHeight="1" x14ac:dyDescent="0.25"/>
    <row r="94" spans="1:13" ht="13.8" customHeight="1" x14ac:dyDescent="0.25">
      <c r="G94" s="23"/>
    </row>
    <row r="95" spans="1:13" ht="13.8" customHeight="1" x14ac:dyDescent="0.25"/>
    <row r="100" spans="8:8" x14ac:dyDescent="0.25">
      <c r="H100" s="23"/>
    </row>
  </sheetData>
  <sheetProtection sheet="1" objects="1" scenarios="1"/>
  <mergeCells count="11">
    <mergeCell ref="B40:D40"/>
    <mergeCell ref="B20:D20"/>
    <mergeCell ref="B29:D29"/>
    <mergeCell ref="K14:K15"/>
    <mergeCell ref="L14:L15"/>
    <mergeCell ref="B1:B2"/>
    <mergeCell ref="B3:D3"/>
    <mergeCell ref="C13:D13"/>
    <mergeCell ref="C14:D14"/>
    <mergeCell ref="K13:L13"/>
    <mergeCell ref="F3:H5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34</vt:i4>
      </vt:variant>
    </vt:vector>
  </HeadingPairs>
  <TitlesOfParts>
    <vt:vector size="35" baseType="lpstr">
      <vt:lpstr>Vis-écrou + collerette appui</vt:lpstr>
      <vt:lpstr>Capp</vt:lpstr>
      <vt:lpstr>Cd</vt:lpstr>
      <vt:lpstr>Cfm</vt:lpstr>
      <vt:lpstr>Cm</vt:lpstr>
      <vt:lpstr>Cud</vt:lpstr>
      <vt:lpstr>Cum</vt:lpstr>
      <vt:lpstr>DemAlph</vt:lpstr>
      <vt:lpstr>Dm</vt:lpstr>
      <vt:lpstr>DmaxApp</vt:lpstr>
      <vt:lpstr>DminApp</vt:lpstr>
      <vt:lpstr>Dnom</vt:lpstr>
      <vt:lpstr>f</vt:lpstr>
      <vt:lpstr>fapp</vt:lpstr>
      <vt:lpstr>Fv</vt:lpstr>
      <vt:lpstr>H</vt:lpstr>
      <vt:lpstr>Ncis</vt:lpstr>
      <vt:lpstr>Nf</vt:lpstr>
      <vt:lpstr>Npf</vt:lpstr>
      <vt:lpstr>Ntf</vt:lpstr>
      <vt:lpstr>P</vt:lpstr>
      <vt:lpstr>Papp</vt:lpstr>
      <vt:lpstr>Pf</vt:lpstr>
      <vt:lpstr>Pm</vt:lpstr>
      <vt:lpstr>PrApp</vt:lpstr>
      <vt:lpstr>Prf</vt:lpstr>
      <vt:lpstr>S1_</vt:lpstr>
      <vt:lpstr>Sc</vt:lpstr>
      <vt:lpstr>Scis</vt:lpstr>
      <vt:lpstr>Sct</vt:lpstr>
      <vt:lpstr>Va</vt:lpstr>
      <vt:lpstr>VmApp</vt:lpstr>
      <vt:lpstr>Vmf</vt:lpstr>
      <vt:lpstr>Vz</vt:lpstr>
      <vt:lpstr>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</dc:creator>
  <cp:lastModifiedBy>René Maingonnat</cp:lastModifiedBy>
  <dcterms:created xsi:type="dcterms:W3CDTF">2009-04-15T13:26:48Z</dcterms:created>
  <dcterms:modified xsi:type="dcterms:W3CDTF">2024-01-31T13:00:32Z</dcterms:modified>
</cp:coreProperties>
</file>