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nt\Documents\"/>
    </mc:Choice>
  </mc:AlternateContent>
  <xr:revisionPtr revIDLastSave="0" documentId="13_ncr:1_{7597329E-771B-42EC-8117-2DE434109A17}" xr6:coauthVersionLast="47" xr6:coauthVersionMax="47" xr10:uidLastSave="{00000000-0000-0000-0000-000000000000}"/>
  <bookViews>
    <workbookView xWindow="-90" yWindow="90" windowWidth="9780" windowHeight="10800" xr2:uid="{40F36FFE-7D21-4B34-85DA-FE5E76313F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T21" i="1" s="1"/>
  <c r="T17" i="1"/>
  <c r="Q17" i="1"/>
  <c r="Q18" i="1"/>
  <c r="Q21" i="1"/>
  <c r="Q20" i="1"/>
  <c r="T20" i="1"/>
  <c r="N30" i="1"/>
  <c r="N7" i="1"/>
  <c r="N8" i="1"/>
  <c r="Q15" i="1"/>
  <c r="S15" i="1"/>
  <c r="Q8" i="1"/>
  <c r="Q9" i="1" s="1"/>
  <c r="Q14" i="1"/>
  <c r="R15" i="1" s="1"/>
  <c r="T14" i="1"/>
  <c r="U15" i="1" s="1"/>
  <c r="T8" i="1"/>
  <c r="T11" i="1" s="1"/>
  <c r="T15" i="1" l="1"/>
  <c r="V15" i="1"/>
  <c r="T16" i="1"/>
  <c r="T9" i="1"/>
  <c r="T10" i="1"/>
  <c r="Q10" i="1"/>
  <c r="Q16" i="1"/>
  <c r="Q12" i="1"/>
  <c r="Q11" i="1"/>
  <c r="Q13" i="1" s="1"/>
  <c r="T12" i="1"/>
  <c r="T13" i="1" s="1"/>
  <c r="T19" i="1" l="1"/>
  <c r="Q19" i="1"/>
</calcChain>
</file>

<file path=xl/sharedStrings.xml><?xml version="1.0" encoding="utf-8"?>
<sst xmlns="http://schemas.openxmlformats.org/spreadsheetml/2006/main" count="25" uniqueCount="24">
  <si>
    <t>δ</t>
  </si>
  <si>
    <t>p</t>
  </si>
  <si>
    <t>δa</t>
  </si>
  <si>
    <t>δf</t>
  </si>
  <si>
    <t>θ</t>
  </si>
  <si>
    <t>L</t>
  </si>
  <si>
    <t>b</t>
  </si>
  <si>
    <t>ha</t>
  </si>
  <si>
    <t>hf</t>
  </si>
  <si>
    <t>h</t>
  </si>
  <si>
    <t>da</t>
  </si>
  <si>
    <t>df</t>
  </si>
  <si>
    <t>φ1</t>
  </si>
  <si>
    <t>φ2</t>
  </si>
  <si>
    <t>m</t>
  </si>
  <si>
    <t>diamètre du cercle primitif divisé par le nombre de dents</t>
  </si>
  <si>
    <t>roue 1</t>
  </si>
  <si>
    <t>roue 2</t>
  </si>
  <si>
    <t>diametre (d) du cercle primitif mm</t>
  </si>
  <si>
    <t>δ1</t>
  </si>
  <si>
    <t>δ2</t>
  </si>
  <si>
    <t>nombre de dents (z)</t>
  </si>
  <si>
    <t>tan θa</t>
  </si>
  <si>
    <t>tan θf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</si>
</sst>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color rgb="FF2021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3" borderId="0" xfId="0" applyNumberForma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9</xdr:col>
      <xdr:colOff>0</xdr:colOff>
      <xdr:row>22</xdr:row>
      <xdr:rowOff>170427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D40B13-7D6F-5344-4178-F8E9A15D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6858000" cy="4105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22797</xdr:rowOff>
    </xdr:from>
    <xdr:to>
      <xdr:col>9</xdr:col>
      <xdr:colOff>6350</xdr:colOff>
      <xdr:row>40</xdr:row>
      <xdr:rowOff>25585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B3788D-0BB2-6879-658A-200D7D1F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85222"/>
          <a:ext cx="6867525" cy="3082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C991-7202-4F94-9FFE-311917017718}">
  <dimension ref="J1:V30"/>
  <sheetViews>
    <sheetView tabSelected="1" topLeftCell="O1" zoomScaleNormal="100" workbookViewId="0">
      <selection activeCell="T20" sqref="T20:V20"/>
    </sheetView>
  </sheetViews>
  <sheetFormatPr baseColWidth="10" defaultRowHeight="14"/>
  <cols>
    <col min="16" max="16" width="30.08203125" bestFit="1" customWidth="1"/>
    <col min="17" max="22" width="6.33203125" bestFit="1" customWidth="1"/>
  </cols>
  <sheetData>
    <row r="1" spans="10:22">
      <c r="M1" s="2" t="s">
        <v>15</v>
      </c>
    </row>
    <row r="2" spans="10:22">
      <c r="J2" s="1"/>
      <c r="M2" t="s">
        <v>14</v>
      </c>
    </row>
    <row r="5" spans="10:22">
      <c r="Q5" s="6" t="s">
        <v>16</v>
      </c>
      <c r="R5" s="6"/>
      <c r="S5" s="6"/>
      <c r="T5" s="6" t="s">
        <v>17</v>
      </c>
      <c r="U5" s="6"/>
      <c r="V5" s="6"/>
    </row>
    <row r="6" spans="10:22">
      <c r="J6" s="1"/>
      <c r="P6" t="s">
        <v>18</v>
      </c>
      <c r="Q6" s="7">
        <v>11</v>
      </c>
      <c r="R6" s="7"/>
      <c r="S6" s="7"/>
      <c r="T6" s="7">
        <v>33</v>
      </c>
      <c r="U6" s="7"/>
      <c r="V6" s="7"/>
    </row>
    <row r="7" spans="10:22">
      <c r="J7" s="1"/>
      <c r="M7" t="s">
        <v>12</v>
      </c>
      <c r="N7">
        <f>K20</f>
        <v>60</v>
      </c>
      <c r="P7" t="s">
        <v>21</v>
      </c>
      <c r="Q7" s="7">
        <v>9</v>
      </c>
      <c r="R7" s="7"/>
      <c r="S7" s="7"/>
      <c r="T7" s="7">
        <v>27</v>
      </c>
      <c r="U7" s="7"/>
      <c r="V7" s="7"/>
    </row>
    <row r="8" spans="10:22">
      <c r="J8" s="1"/>
      <c r="M8" t="s">
        <v>13</v>
      </c>
      <c r="N8">
        <f>K19</f>
        <v>30</v>
      </c>
      <c r="P8" t="s">
        <v>14</v>
      </c>
      <c r="Q8" s="5">
        <f>Q6/Q7</f>
        <v>1.2222222222222223</v>
      </c>
      <c r="R8" s="5"/>
      <c r="S8" s="5"/>
      <c r="T8" s="5">
        <f>T6/T7</f>
        <v>1.2222222222222223</v>
      </c>
      <c r="U8" s="5"/>
      <c r="V8" s="5"/>
    </row>
    <row r="9" spans="10:22">
      <c r="J9" s="1"/>
      <c r="P9" t="s">
        <v>10</v>
      </c>
      <c r="Q9" s="5">
        <f>Q6+(2*Q8)*COS(RADIANS($K$19))</f>
        <v>13.116950987028629</v>
      </c>
      <c r="R9" s="5"/>
      <c r="S9" s="5"/>
      <c r="T9" s="5">
        <f>T6+(2*T8)*COS(RADIANS($K$20))</f>
        <v>34.222222222222221</v>
      </c>
      <c r="U9" s="5"/>
      <c r="V9" s="5"/>
    </row>
    <row r="10" spans="10:22">
      <c r="J10" s="1"/>
      <c r="P10" t="s">
        <v>11</v>
      </c>
      <c r="Q10" s="5">
        <f>Q6-(2.5*Q8)*COS(RADIANS($K$19))</f>
        <v>8.3538112662142154</v>
      </c>
      <c r="R10" s="5"/>
      <c r="S10" s="5"/>
      <c r="T10" s="5">
        <f>T6-(2.5*T8)*COS(RADIANS($K$20))</f>
        <v>31.472222222222221</v>
      </c>
      <c r="U10" s="5"/>
      <c r="V10" s="5"/>
    </row>
    <row r="11" spans="10:22">
      <c r="J11" s="1"/>
      <c r="P11" t="s">
        <v>7</v>
      </c>
      <c r="Q11" s="5">
        <f>Q8</f>
        <v>1.2222222222222223</v>
      </c>
      <c r="R11" s="5"/>
      <c r="S11" s="5"/>
      <c r="T11" s="5">
        <f>T8</f>
        <v>1.2222222222222223</v>
      </c>
      <c r="U11" s="5"/>
      <c r="V11" s="5"/>
    </row>
    <row r="12" spans="10:22">
      <c r="P12" t="s">
        <v>8</v>
      </c>
      <c r="Q12" s="5">
        <f>1.25*Q8</f>
        <v>1.5277777777777779</v>
      </c>
      <c r="R12" s="5"/>
      <c r="S12" s="5"/>
      <c r="T12" s="5">
        <f>1.25*T8</f>
        <v>1.5277777777777779</v>
      </c>
      <c r="U12" s="5"/>
      <c r="V12" s="5"/>
    </row>
    <row r="13" spans="10:22">
      <c r="P13" t="s">
        <v>9</v>
      </c>
      <c r="Q13" s="5">
        <f>Q11+Q12</f>
        <v>2.75</v>
      </c>
      <c r="R13" s="5"/>
      <c r="S13" s="5"/>
      <c r="T13" s="5">
        <f>T11+T12</f>
        <v>2.75</v>
      </c>
      <c r="U13" s="5"/>
      <c r="V13" s="5"/>
    </row>
    <row r="14" spans="10:22">
      <c r="P14" t="s">
        <v>5</v>
      </c>
      <c r="Q14" s="5">
        <f>Q6/(2*SIN(RADIANS(K19)))</f>
        <v>11.000000000000002</v>
      </c>
      <c r="R14" s="5"/>
      <c r="S14" s="5"/>
      <c r="T14" s="5">
        <f>T6/(2*SIN(RADIANS(K20)))</f>
        <v>19.05255888325765</v>
      </c>
      <c r="U14" s="5"/>
      <c r="V14" s="5"/>
    </row>
    <row r="15" spans="10:22">
      <c r="P15" t="s">
        <v>6</v>
      </c>
      <c r="Q15" s="3">
        <f>Q14/4</f>
        <v>2.7500000000000004</v>
      </c>
      <c r="R15" s="4">
        <f>Q14/3.5</f>
        <v>3.1428571428571432</v>
      </c>
      <c r="S15" s="3">
        <f>Q14/3</f>
        <v>3.6666666666666674</v>
      </c>
      <c r="T15" s="3">
        <f>T14/4</f>
        <v>4.7631397208144124</v>
      </c>
      <c r="U15" s="4">
        <f>T14/3.5</f>
        <v>5.4435882523593282</v>
      </c>
      <c r="V15" s="3">
        <f>T14/3</f>
        <v>6.3508529610858835</v>
      </c>
    </row>
    <row r="16" spans="10:22">
      <c r="P16" t="s">
        <v>1</v>
      </c>
      <c r="Q16" s="5">
        <f>3.14159*Q8</f>
        <v>3.8397211111111114</v>
      </c>
      <c r="R16" s="5"/>
      <c r="S16" s="5"/>
      <c r="T16" s="5">
        <f>3.14159*T8</f>
        <v>3.8397211111111114</v>
      </c>
      <c r="U16" s="5"/>
      <c r="V16" s="5"/>
    </row>
    <row r="17" spans="10:22">
      <c r="P17" s="1" t="s">
        <v>22</v>
      </c>
      <c r="Q17" s="5">
        <f>2*Q8*(SIN(RADIANS($K$19))/Q6)</f>
        <v>0.1111111111111111</v>
      </c>
      <c r="R17" s="5"/>
      <c r="S17" s="5"/>
      <c r="T17" s="5">
        <f>2*T8*(SIN(RADIANS($K$20))/T6)</f>
        <v>6.4150029909958411E-2</v>
      </c>
      <c r="U17" s="5"/>
      <c r="V17" s="5"/>
    </row>
    <row r="18" spans="10:22">
      <c r="P18" s="1" t="s">
        <v>23</v>
      </c>
      <c r="Q18" s="5">
        <f>2.5*Q8*(SIN(RADIANS($K$19))/Q6)</f>
        <v>0.1388888888888889</v>
      </c>
      <c r="R18" s="5"/>
      <c r="S18" s="5"/>
      <c r="T18" s="5">
        <f>2.5*T8*(SIN(RADIANS($K$20))/T6)</f>
        <v>8.0187537387448021E-2</v>
      </c>
      <c r="U18" s="5"/>
      <c r="V18" s="5"/>
    </row>
    <row r="19" spans="10:22">
      <c r="J19" s="1" t="s">
        <v>19</v>
      </c>
      <c r="K19">
        <v>30</v>
      </c>
      <c r="P19" s="1" t="s">
        <v>4</v>
      </c>
      <c r="Q19" s="5">
        <f>Q17+Q18</f>
        <v>0.25</v>
      </c>
      <c r="R19" s="5"/>
      <c r="S19" s="5"/>
      <c r="T19" s="5">
        <f>T17+T18</f>
        <v>0.14433756729740643</v>
      </c>
      <c r="U19" s="5"/>
      <c r="V19" s="5"/>
    </row>
    <row r="20" spans="10:22">
      <c r="J20" s="1" t="s">
        <v>20</v>
      </c>
      <c r="K20">
        <v>60</v>
      </c>
      <c r="P20" s="1" t="s">
        <v>2</v>
      </c>
      <c r="Q20" s="5">
        <f>$K$19+DEGREES(ATAN(Q17))</f>
        <v>36.340191745909905</v>
      </c>
      <c r="R20" s="5"/>
      <c r="S20" s="5"/>
      <c r="T20" s="5">
        <f>$K$20+DEGREES(ATAN(T17))</f>
        <v>63.670496508315104</v>
      </c>
      <c r="U20" s="5"/>
      <c r="V20" s="5"/>
    </row>
    <row r="21" spans="10:22">
      <c r="P21" s="1" t="s">
        <v>3</v>
      </c>
      <c r="Q21" s="5">
        <f>$K$19-DEGREES(ATAN(Q18))</f>
        <v>22.092837297041541</v>
      </c>
      <c r="R21" s="5"/>
      <c r="S21" s="5"/>
      <c r="T21" s="5">
        <f>$K$20-DEGREES(ATAN(T18))</f>
        <v>55.415402129908138</v>
      </c>
      <c r="U21" s="5"/>
      <c r="V21" s="5"/>
    </row>
    <row r="29" spans="10:22">
      <c r="J29" s="1" t="s">
        <v>0</v>
      </c>
      <c r="K29">
        <v>60</v>
      </c>
    </row>
    <row r="30" spans="10:22">
      <c r="N30">
        <f>DEGREES(ATAN(0.12))</f>
        <v>6.8427734126309403</v>
      </c>
    </row>
  </sheetData>
  <mergeCells count="32">
    <mergeCell ref="T10:V10"/>
    <mergeCell ref="T11:V11"/>
    <mergeCell ref="T12:V12"/>
    <mergeCell ref="T13:V13"/>
    <mergeCell ref="Q5:S5"/>
    <mergeCell ref="Q6:S6"/>
    <mergeCell ref="Q7:S7"/>
    <mergeCell ref="Q8:S8"/>
    <mergeCell ref="Q9:S9"/>
    <mergeCell ref="Q10:S10"/>
    <mergeCell ref="Q11:S11"/>
    <mergeCell ref="Q12:S12"/>
    <mergeCell ref="Q13:S13"/>
    <mergeCell ref="T5:V5"/>
    <mergeCell ref="T6:V6"/>
    <mergeCell ref="T7:V7"/>
    <mergeCell ref="T8:V8"/>
    <mergeCell ref="T9:V9"/>
    <mergeCell ref="T14:V14"/>
    <mergeCell ref="Q16:S16"/>
    <mergeCell ref="T16:V16"/>
    <mergeCell ref="Q17:S17"/>
    <mergeCell ref="T17:V17"/>
    <mergeCell ref="Q14:S14"/>
    <mergeCell ref="Q19:S19"/>
    <mergeCell ref="T18:V18"/>
    <mergeCell ref="T19:V19"/>
    <mergeCell ref="Q20:S20"/>
    <mergeCell ref="Q21:S21"/>
    <mergeCell ref="T20:V20"/>
    <mergeCell ref="T21:V21"/>
    <mergeCell ref="Q18:S18"/>
  </mergeCells>
  <conditionalFormatting sqref="R15">
    <cfRule type="cellIs" dxfId="1" priority="3" operator="between">
      <formula>$Q$14/4</formula>
      <formula>$Q$14/3</formula>
    </cfRule>
  </conditionalFormatting>
  <conditionalFormatting sqref="U15">
    <cfRule type="cellIs" dxfId="0" priority="2" operator="between">
      <formula>$T$14/4</formula>
      <formula>$T$14/3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2024-09-16T16:44:32Z</dcterms:created>
  <dcterms:modified xsi:type="dcterms:W3CDTF">2024-09-18T17:02:25Z</dcterms:modified>
</cp:coreProperties>
</file>