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75" windowWidth="24855" windowHeight="12750"/>
  </bookViews>
  <sheets>
    <sheet name="Feuil1" sheetId="1" r:id="rId1"/>
    <sheet name="Feuil2" sheetId="2" r:id="rId2"/>
    <sheet name="Feuil3" sheetId="3" r:id="rId3"/>
  </sheets>
  <definedNames>
    <definedName name="_xlnm._FilterDatabase" localSheetId="0" hidden="1">Feuil1!$H$21:$H$47</definedName>
  </definedNames>
  <calcPr calcId="125725"/>
</workbook>
</file>

<file path=xl/calcChain.xml><?xml version="1.0" encoding="utf-8"?>
<calcChain xmlns="http://schemas.openxmlformats.org/spreadsheetml/2006/main">
  <c r="B23" i="1"/>
  <c r="C23" s="1"/>
  <c r="B24"/>
  <c r="C24" s="1"/>
  <c r="B25"/>
  <c r="C25" s="1"/>
  <c r="B26"/>
  <c r="C26" s="1"/>
  <c r="B27"/>
  <c r="C27" s="1"/>
  <c r="B28"/>
  <c r="C28" s="1"/>
  <c r="B29"/>
  <c r="C29" s="1"/>
  <c r="B30"/>
  <c r="C30" s="1"/>
  <c r="B31"/>
  <c r="C31" s="1"/>
  <c r="B32"/>
  <c r="C32" s="1"/>
  <c r="B33"/>
  <c r="C33" s="1"/>
  <c r="B34"/>
  <c r="C34" s="1"/>
  <c r="B35"/>
  <c r="C35" s="1"/>
  <c r="B36"/>
  <c r="C36" s="1"/>
  <c r="B37"/>
  <c r="C37" s="1"/>
  <c r="B38"/>
  <c r="C38" s="1"/>
  <c r="B39"/>
  <c r="C39" s="1"/>
  <c r="B40"/>
  <c r="C40" s="1"/>
  <c r="B41"/>
  <c r="C41" s="1"/>
  <c r="B42"/>
  <c r="C42" s="1"/>
  <c r="B43"/>
  <c r="C43" s="1"/>
  <c r="B44"/>
  <c r="C44" s="1"/>
  <c r="B45"/>
  <c r="C45" s="1"/>
  <c r="B46"/>
  <c r="C46" s="1"/>
  <c r="B47"/>
  <c r="C47" s="1"/>
  <c r="B22"/>
  <c r="C22" s="1"/>
  <c r="B21"/>
  <c r="C21" s="1"/>
  <c r="K17"/>
  <c r="K12" s="1"/>
  <c r="K16"/>
  <c r="K11" s="1"/>
  <c r="K15" l="1"/>
  <c r="D38" l="1"/>
  <c r="E38" s="1"/>
  <c r="D42"/>
  <c r="E42" s="1"/>
  <c r="D46"/>
  <c r="E46" s="1"/>
  <c r="D25"/>
  <c r="E25" s="1"/>
  <c r="D29"/>
  <c r="E29" s="1"/>
  <c r="D33"/>
  <c r="E33" s="1"/>
  <c r="D21"/>
  <c r="E21" s="1"/>
  <c r="D41"/>
  <c r="E41" s="1"/>
  <c r="D37"/>
  <c r="E37" s="1"/>
  <c r="D45"/>
  <c r="E45" s="1"/>
  <c r="D24"/>
  <c r="E24" s="1"/>
  <c r="D28"/>
  <c r="E28" s="1"/>
  <c r="D32"/>
  <c r="E32" s="1"/>
  <c r="D22"/>
  <c r="E22" s="1"/>
  <c r="D36"/>
  <c r="E36" s="1"/>
  <c r="D40"/>
  <c r="E40" s="1"/>
  <c r="D44"/>
  <c r="E44" s="1"/>
  <c r="D23"/>
  <c r="E23" s="1"/>
  <c r="D27"/>
  <c r="E27" s="1"/>
  <c r="D31"/>
  <c r="E31" s="1"/>
  <c r="D35"/>
  <c r="E35" s="1"/>
  <c r="D39"/>
  <c r="E39" s="1"/>
  <c r="D43"/>
  <c r="E43" s="1"/>
  <c r="D47"/>
  <c r="E47" s="1"/>
  <c r="D26"/>
  <c r="E26" s="1"/>
  <c r="D30"/>
  <c r="E30" s="1"/>
  <c r="D34"/>
  <c r="E34" s="1"/>
  <c r="P4" l="1"/>
  <c r="N4"/>
  <c r="I26"/>
  <c r="F26"/>
  <c r="G26" s="1"/>
  <c r="H26" s="1"/>
  <c r="I44"/>
  <c r="F44"/>
  <c r="G44" s="1"/>
  <c r="H44" s="1"/>
  <c r="I37"/>
  <c r="F37"/>
  <c r="G37" s="1"/>
  <c r="H37" s="1"/>
  <c r="I29"/>
  <c r="F29"/>
  <c r="G29" s="1"/>
  <c r="H29" s="1"/>
  <c r="I30"/>
  <c r="F30"/>
  <c r="G30" s="1"/>
  <c r="H30" s="1"/>
  <c r="I39"/>
  <c r="F39"/>
  <c r="G39" s="1"/>
  <c r="H39" s="1"/>
  <c r="I23"/>
  <c r="F23"/>
  <c r="G23" s="1"/>
  <c r="H23" s="1"/>
  <c r="I22"/>
  <c r="F22"/>
  <c r="G22" s="1"/>
  <c r="H22" s="1"/>
  <c r="I45"/>
  <c r="F45"/>
  <c r="G45" s="1"/>
  <c r="H45" s="1"/>
  <c r="I33"/>
  <c r="F33"/>
  <c r="G33" s="1"/>
  <c r="H33" s="1"/>
  <c r="I42"/>
  <c r="F42"/>
  <c r="G42" s="1"/>
  <c r="H42" s="1"/>
  <c r="I35"/>
  <c r="F35"/>
  <c r="G35" s="1"/>
  <c r="H35" s="1"/>
  <c r="I32"/>
  <c r="F32"/>
  <c r="G32" s="1"/>
  <c r="H32" s="1"/>
  <c r="I38"/>
  <c r="F38"/>
  <c r="G38" s="1"/>
  <c r="H38" s="1"/>
  <c r="I34"/>
  <c r="F34"/>
  <c r="G34" s="1"/>
  <c r="H34" s="1"/>
  <c r="I43"/>
  <c r="F43"/>
  <c r="G43" s="1"/>
  <c r="H43" s="1"/>
  <c r="I27"/>
  <c r="F27"/>
  <c r="G27" s="1"/>
  <c r="H27" s="1"/>
  <c r="I36"/>
  <c r="F36"/>
  <c r="G36" s="1"/>
  <c r="H36" s="1"/>
  <c r="I24"/>
  <c r="F24"/>
  <c r="G24" s="1"/>
  <c r="H24" s="1"/>
  <c r="I21"/>
  <c r="F21"/>
  <c r="G21" s="1"/>
  <c r="H21" s="1"/>
  <c r="I46"/>
  <c r="F46"/>
  <c r="G46" s="1"/>
  <c r="H46" s="1"/>
  <c r="I47"/>
  <c r="F47"/>
  <c r="G47" s="1"/>
  <c r="H47" s="1"/>
  <c r="I31"/>
  <c r="F31"/>
  <c r="G31" s="1"/>
  <c r="H31" s="1"/>
  <c r="I40"/>
  <c r="F40"/>
  <c r="G40" s="1"/>
  <c r="H40" s="1"/>
  <c r="I28"/>
  <c r="F28"/>
  <c r="G28" s="1"/>
  <c r="H28" s="1"/>
  <c r="I41"/>
  <c r="F41"/>
  <c r="G41" s="1"/>
  <c r="H41" s="1"/>
  <c r="I25"/>
  <c r="F25"/>
  <c r="G25" s="1"/>
  <c r="H25" s="1"/>
  <c r="M4" l="1"/>
  <c r="L14" s="1"/>
  <c r="O7" l="1"/>
  <c r="M7"/>
</calcChain>
</file>

<file path=xl/comments1.xml><?xml version="1.0" encoding="utf-8"?>
<comments xmlns="http://schemas.openxmlformats.org/spreadsheetml/2006/main">
  <authors>
    <author>christian</author>
  </authors>
  <commentList>
    <comment ref="A1" authorId="0">
      <text>
        <r>
          <rPr>
            <b/>
            <sz val="9"/>
            <color indexed="81"/>
            <rFont val="Tahoma"/>
            <family val="2"/>
          </rPr>
          <t xml:space="preserve">christian:
</t>
        </r>
        <r>
          <rPr>
            <sz val="9"/>
            <color indexed="81"/>
            <rFont val="Tahoma"/>
            <family val="2"/>
          </rPr>
          <t xml:space="preserve">
</t>
        </r>
        <r>
          <rPr>
            <i/>
            <sz val="11"/>
            <color indexed="81"/>
            <rFont val="Tahoma"/>
            <family val="2"/>
          </rPr>
          <t xml:space="preserve">Bonjour Houssem
</t>
        </r>
        <r>
          <rPr>
            <i/>
            <sz val="10"/>
            <color indexed="81"/>
            <rFont val="Tahoma"/>
            <family val="2"/>
          </rPr>
          <t>je ne suis pas trop mécanicien mais je pense qu'il ne doit pas y avoir trop d' erreurs?
Pour simplifier j'ai placé le CdG du bras sur l'axe de rotation,
Cette petite feuille de calcul pourra vous aider à effectuer une première sélection pour le dimensionnement des vérins,
En fontion de la cinématique il faut déterminer l'épure des points d'articulation et rentrer ces valeurs dans les cases rouges, les vertse vous donnent les résultats,
Si vous ne disposez pas d'excel je crois qu'il est compatible avec Open office qui est gratuit,
Cordialement,</t>
        </r>
        <r>
          <rPr>
            <sz val="9"/>
            <color indexed="81"/>
            <rFont val="Tahoma"/>
            <family val="2"/>
          </rPr>
          <t xml:space="preserve">
</t>
        </r>
      </text>
    </comment>
  </commentList>
</comments>
</file>

<file path=xl/sharedStrings.xml><?xml version="1.0" encoding="utf-8"?>
<sst xmlns="http://schemas.openxmlformats.org/spreadsheetml/2006/main" count="41" uniqueCount="40">
  <si>
    <t>X1</t>
  </si>
  <si>
    <t>X2</t>
  </si>
  <si>
    <t>Y1</t>
  </si>
  <si>
    <t>Y2</t>
  </si>
  <si>
    <t xml:space="preserve">L3 </t>
  </si>
  <si>
    <t>L1</t>
  </si>
  <si>
    <t>L2</t>
  </si>
  <si>
    <t>LG</t>
  </si>
  <si>
    <t>Longueur
Vérin (Lv)</t>
  </si>
  <si>
    <t>A°</t>
  </si>
  <si>
    <t>B°</t>
  </si>
  <si>
    <t>C°</t>
  </si>
  <si>
    <t>Bras de levier
vérin</t>
  </si>
  <si>
    <t>Couple en
entrainant 
en m/daN</t>
  </si>
  <si>
    <t>Force au
 vérin
en daN</t>
  </si>
  <si>
    <t>angle A°</t>
  </si>
  <si>
    <t>angle D°</t>
  </si>
  <si>
    <t>angle
inclinaison</t>
  </si>
  <si>
    <t>Poids bras
en Kg</t>
  </si>
  <si>
    <t>en mm</t>
  </si>
  <si>
    <t>en degrés</t>
  </si>
  <si>
    <t>course du
vérin</t>
  </si>
  <si>
    <t>Pression
de
service</t>
  </si>
  <si>
    <t>bar</t>
  </si>
  <si>
    <t>Vérin</t>
  </si>
  <si>
    <t>section cm²</t>
  </si>
  <si>
    <t>Φ piston mm</t>
  </si>
  <si>
    <t>force
maximale</t>
  </si>
  <si>
    <t>daN</t>
  </si>
  <si>
    <t>coef sécurité</t>
  </si>
  <si>
    <t>E</t>
  </si>
  <si>
    <t>Re</t>
  </si>
  <si>
    <t>Longueur
maximale (Lv)</t>
  </si>
  <si>
    <t>mm</t>
  </si>
  <si>
    <t>Diamètre de la tige du vérin en mm</t>
  </si>
  <si>
    <t>estimation de la tige du vérin en fontion du flambage</t>
  </si>
  <si>
    <t>Rendement
du vérin</t>
  </si>
  <si>
    <t>Course
du vérin</t>
  </si>
  <si>
    <t>Estimation de la force de manœuvre des vérins hydrauliques</t>
  </si>
  <si>
    <t>«Ou si des erreurs se sont introduites dans le document merci de les signaler avec leur corrections».</t>
  </si>
</sst>
</file>

<file path=xl/styles.xml><?xml version="1.0" encoding="utf-8"?>
<styleSheet xmlns="http://schemas.openxmlformats.org/spreadsheetml/2006/main">
  <fonts count="23">
    <font>
      <sz val="11"/>
      <color theme="1"/>
      <name val="Calibri"/>
      <family val="2"/>
      <scheme val="minor"/>
    </font>
    <font>
      <b/>
      <sz val="11"/>
      <color theme="1"/>
      <name val="Calibri"/>
      <family val="2"/>
      <scheme val="minor"/>
    </font>
    <font>
      <b/>
      <sz val="11"/>
      <color rgb="FFFF0000"/>
      <name val="Calibri"/>
      <family val="2"/>
      <scheme val="minor"/>
    </font>
    <font>
      <b/>
      <sz val="11"/>
      <color theme="1"/>
      <name val="Times New Roman"/>
      <family val="1"/>
    </font>
    <font>
      <sz val="11"/>
      <color theme="1"/>
      <name val="Times New Roman"/>
      <family val="1"/>
    </font>
    <font>
      <b/>
      <sz val="11"/>
      <color rgb="FFC00000"/>
      <name val="Calibri"/>
      <family val="2"/>
      <scheme val="minor"/>
    </font>
    <font>
      <b/>
      <sz val="11"/>
      <color theme="6" tint="-0.249977111117893"/>
      <name val="Calibri"/>
      <family val="2"/>
      <scheme val="minor"/>
    </font>
    <font>
      <sz val="12"/>
      <color theme="1"/>
      <name val="Times New Roman"/>
      <family val="1"/>
    </font>
    <font>
      <b/>
      <sz val="11"/>
      <color theme="1"/>
      <name val="Calibri"/>
      <family val="2"/>
    </font>
    <font>
      <b/>
      <i/>
      <sz val="12"/>
      <color rgb="FFFF0000"/>
      <name val="Times New Roman"/>
      <family val="1"/>
    </font>
    <font>
      <b/>
      <i/>
      <sz val="12"/>
      <color theme="1"/>
      <name val="Times New Roman"/>
      <family val="1"/>
    </font>
    <font>
      <b/>
      <i/>
      <sz val="11"/>
      <color theme="1"/>
      <name val="Times New Roman"/>
      <family val="1"/>
    </font>
    <font>
      <b/>
      <i/>
      <sz val="11"/>
      <color rgb="FFFF0000"/>
      <name val="Calibri"/>
      <family val="2"/>
      <scheme val="minor"/>
    </font>
    <font>
      <b/>
      <i/>
      <sz val="11"/>
      <color theme="1"/>
      <name val="Calibri"/>
      <family val="2"/>
      <scheme val="minor"/>
    </font>
    <font>
      <b/>
      <i/>
      <sz val="11"/>
      <color theme="1"/>
      <name val="Calibri"/>
      <family val="2"/>
    </font>
    <font>
      <i/>
      <sz val="11"/>
      <color theme="1"/>
      <name val="Calibri"/>
      <family val="2"/>
      <scheme val="minor"/>
    </font>
    <font>
      <i/>
      <sz val="14"/>
      <color theme="1"/>
      <name val="Verdana"/>
      <family val="2"/>
    </font>
    <font>
      <sz val="9"/>
      <color indexed="81"/>
      <name val="Tahoma"/>
      <family val="2"/>
    </font>
    <font>
      <b/>
      <sz val="9"/>
      <color indexed="81"/>
      <name val="Tahoma"/>
      <family val="2"/>
    </font>
    <font>
      <i/>
      <sz val="14"/>
      <color theme="3" tint="0.39997558519241921"/>
      <name val="Times New Roman"/>
      <family val="1"/>
    </font>
    <font>
      <u/>
      <sz val="11"/>
      <color theme="10"/>
      <name val="Calibri"/>
      <family val="2"/>
    </font>
    <font>
      <i/>
      <sz val="11"/>
      <color indexed="81"/>
      <name val="Tahoma"/>
      <family val="2"/>
    </font>
    <font>
      <i/>
      <sz val="10"/>
      <color indexed="81"/>
      <name val="Tahoma"/>
      <family val="2"/>
    </font>
  </fonts>
  <fills count="2">
    <fill>
      <patternFill patternType="none"/>
    </fill>
    <fill>
      <patternFill patternType="gray125"/>
    </fill>
  </fills>
  <borders count="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2">
    <xf numFmtId="0" fontId="0" fillId="0" borderId="0"/>
    <xf numFmtId="0" fontId="20" fillId="0" borderId="0" applyNumberFormat="0" applyFill="0" applyBorder="0" applyAlignment="0" applyProtection="0">
      <alignment vertical="top"/>
      <protection locked="0"/>
    </xf>
  </cellStyleXfs>
  <cellXfs count="73">
    <xf numFmtId="0" fontId="0" fillId="0" borderId="0" xfId="0"/>
    <xf numFmtId="0" fontId="0" fillId="0" borderId="0" xfId="0" applyFill="1" applyAlignment="1">
      <alignment vertical="center"/>
    </xf>
    <xf numFmtId="0" fontId="0" fillId="0" borderId="0" xfId="0" applyFill="1"/>
    <xf numFmtId="0" fontId="0" fillId="0" borderId="0" xfId="0" applyFill="1" applyAlignment="1">
      <alignment horizontal="left" vertical="center"/>
    </xf>
    <xf numFmtId="0" fontId="3" fillId="0" borderId="0" xfId="0" applyFont="1" applyFill="1" applyAlignment="1">
      <alignment horizontal="center" vertical="center"/>
    </xf>
    <xf numFmtId="2" fontId="5" fillId="0" borderId="0" xfId="0" applyNumberFormat="1" applyFont="1" applyFill="1" applyAlignment="1">
      <alignment horizontal="left" vertical="center"/>
    </xf>
    <xf numFmtId="0" fontId="2" fillId="0" borderId="0" xfId="0" applyNumberFormat="1" applyFont="1" applyFill="1" applyAlignment="1">
      <alignment horizontal="left" vertical="center"/>
    </xf>
    <xf numFmtId="2" fontId="6" fillId="0" borderId="0" xfId="0" applyNumberFormat="1" applyFont="1" applyFill="1" applyAlignment="1">
      <alignment horizontal="left" vertical="center"/>
    </xf>
    <xf numFmtId="2" fontId="6" fillId="0" borderId="0" xfId="0" applyNumberFormat="1" applyFont="1" applyFill="1" applyAlignment="1">
      <alignment horizontal="left"/>
    </xf>
    <xf numFmtId="0" fontId="0" fillId="0" borderId="0" xfId="0" applyNumberFormat="1" applyFill="1" applyAlignment="1">
      <alignment vertical="center"/>
    </xf>
    <xf numFmtId="2" fontId="0" fillId="0" borderId="0" xfId="0" applyNumberFormat="1" applyFill="1"/>
    <xf numFmtId="2" fontId="1" fillId="0" borderId="0" xfId="0" applyNumberFormat="1" applyFont="1" applyFill="1" applyAlignment="1">
      <alignment horizontal="left" vertical="center"/>
    </xf>
    <xf numFmtId="0" fontId="4" fillId="0" borderId="0" xfId="0" applyFont="1" applyFill="1" applyAlignment="1">
      <alignment horizontal="center" vertical="center"/>
    </xf>
    <xf numFmtId="2" fontId="0" fillId="0" borderId="0" xfId="0" applyNumberFormat="1" applyFill="1" applyAlignment="1">
      <alignment horizontal="left"/>
    </xf>
    <xf numFmtId="2" fontId="0" fillId="0" borderId="0" xfId="0" applyNumberFormat="1" applyFill="1" applyAlignment="1">
      <alignment horizontal="center"/>
    </xf>
    <xf numFmtId="0" fontId="0" fillId="0" borderId="0" xfId="0" applyNumberFormat="1" applyFill="1" applyAlignment="1">
      <alignment horizontal="center"/>
    </xf>
    <xf numFmtId="0" fontId="0" fillId="0" borderId="0" xfId="0" applyNumberFormat="1" applyFill="1"/>
    <xf numFmtId="0" fontId="3" fillId="0" borderId="0" xfId="0" applyFont="1" applyFill="1" applyAlignment="1">
      <alignment horizontal="center"/>
    </xf>
    <xf numFmtId="0" fontId="11" fillId="0" borderId="0" xfId="0" applyFont="1" applyFill="1" applyAlignment="1">
      <alignment horizontal="center" vertical="center" wrapText="1"/>
    </xf>
    <xf numFmtId="0" fontId="12" fillId="0" borderId="0" xfId="0" applyFont="1" applyFill="1" applyAlignment="1">
      <alignment horizontal="left" vertical="center"/>
    </xf>
    <xf numFmtId="0" fontId="11" fillId="0" borderId="0" xfId="0" applyFont="1" applyFill="1" applyAlignment="1">
      <alignment horizontal="lef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3" fillId="0" borderId="0" xfId="0" applyNumberFormat="1" applyFont="1" applyFill="1" applyAlignment="1">
      <alignment vertical="center"/>
    </xf>
    <xf numFmtId="0" fontId="13" fillId="0" borderId="0" xfId="0" applyFont="1" applyFill="1" applyAlignment="1">
      <alignment vertical="center"/>
    </xf>
    <xf numFmtId="0" fontId="10" fillId="0" borderId="0" xfId="0" applyFont="1" applyFill="1"/>
    <xf numFmtId="2" fontId="14" fillId="0" borderId="4" xfId="0" applyNumberFormat="1" applyFont="1" applyFill="1" applyBorder="1" applyAlignment="1">
      <alignment vertical="center"/>
    </xf>
    <xf numFmtId="2" fontId="6" fillId="0" borderId="0" xfId="0" applyNumberFormat="1" applyFont="1" applyFill="1" applyBorder="1" applyAlignment="1">
      <alignment horizontal="center" vertical="center"/>
    </xf>
    <xf numFmtId="2" fontId="13" fillId="0" borderId="0" xfId="0" applyNumberFormat="1" applyFont="1" applyFill="1" applyBorder="1" applyAlignment="1">
      <alignment vertical="center"/>
    </xf>
    <xf numFmtId="2" fontId="0" fillId="0" borderId="5" xfId="0" applyNumberFormat="1" applyFill="1" applyBorder="1"/>
    <xf numFmtId="2" fontId="8" fillId="0" borderId="4" xfId="0" applyNumberFormat="1" applyFont="1" applyFill="1" applyBorder="1" applyAlignment="1">
      <alignment vertical="center"/>
    </xf>
    <xf numFmtId="2" fontId="1" fillId="0" borderId="0" xfId="0" applyNumberFormat="1" applyFont="1" applyFill="1" applyBorder="1" applyAlignment="1">
      <alignment vertical="center"/>
    </xf>
    <xf numFmtId="2" fontId="13" fillId="0" borderId="4" xfId="0" applyNumberFormat="1" applyFont="1" applyFill="1" applyBorder="1" applyAlignment="1">
      <alignment vertical="center"/>
    </xf>
    <xf numFmtId="2" fontId="13" fillId="0" borderId="0" xfId="0" applyNumberFormat="1" applyFont="1" applyFill="1" applyBorder="1" applyAlignment="1">
      <alignment horizontal="center" vertical="center"/>
    </xf>
    <xf numFmtId="2" fontId="15" fillId="0" borderId="0" xfId="0" applyNumberFormat="1" applyFont="1" applyFill="1" applyBorder="1" applyAlignment="1">
      <alignment vertical="center"/>
    </xf>
    <xf numFmtId="2" fontId="6" fillId="0" borderId="4" xfId="0" applyNumberFormat="1" applyFont="1" applyFill="1" applyBorder="1" applyAlignment="1">
      <alignment horizontal="left" vertical="center"/>
    </xf>
    <xf numFmtId="2" fontId="6" fillId="0" borderId="0" xfId="0" applyNumberFormat="1" applyFont="1" applyFill="1" applyBorder="1" applyAlignment="1">
      <alignment horizontal="left" vertical="center"/>
    </xf>
    <xf numFmtId="2" fontId="0" fillId="0" borderId="0" xfId="0" applyNumberFormat="1" applyFill="1" applyBorder="1" applyAlignment="1">
      <alignment vertical="center"/>
    </xf>
    <xf numFmtId="2" fontId="0" fillId="0" borderId="4" xfId="0" applyNumberFormat="1" applyFill="1" applyBorder="1" applyAlignment="1">
      <alignment vertical="center"/>
    </xf>
    <xf numFmtId="0" fontId="7" fillId="0" borderId="0" xfId="0" applyFont="1" applyFill="1" applyBorder="1"/>
    <xf numFmtId="0" fontId="0" fillId="0" borderId="0" xfId="0" applyFill="1" applyBorder="1"/>
    <xf numFmtId="0" fontId="4" fillId="0" borderId="4" xfId="0" applyNumberFormat="1" applyFont="1" applyFill="1" applyBorder="1" applyAlignment="1">
      <alignment horizontal="center" vertical="center"/>
    </xf>
    <xf numFmtId="0" fontId="4" fillId="0" borderId="0" xfId="0" applyFont="1" applyFill="1" applyBorder="1" applyAlignment="1">
      <alignment horizontal="center" vertical="center"/>
    </xf>
    <xf numFmtId="0" fontId="4" fillId="0" borderId="5" xfId="0" applyFont="1" applyFill="1" applyBorder="1" applyAlignment="1">
      <alignment horizontal="center" vertical="center"/>
    </xf>
    <xf numFmtId="0" fontId="0" fillId="0" borderId="4" xfId="0" applyNumberFormat="1" applyFill="1" applyBorder="1" applyAlignment="1">
      <alignment horizontal="center"/>
    </xf>
    <xf numFmtId="2" fontId="0" fillId="0" borderId="0" xfId="0" applyNumberFormat="1" applyFill="1" applyBorder="1" applyAlignment="1">
      <alignment horizontal="center"/>
    </xf>
    <xf numFmtId="0" fontId="0" fillId="0" borderId="5" xfId="0" applyFill="1" applyBorder="1"/>
    <xf numFmtId="0" fontId="0" fillId="0" borderId="6" xfId="0" applyNumberFormat="1" applyFill="1" applyBorder="1" applyAlignment="1">
      <alignment horizontal="center"/>
    </xf>
    <xf numFmtId="2" fontId="0" fillId="0" borderId="7" xfId="0" applyNumberFormat="1" applyFill="1" applyBorder="1" applyAlignment="1">
      <alignment horizontal="center"/>
    </xf>
    <xf numFmtId="0" fontId="0" fillId="0" borderId="7" xfId="0" applyFill="1" applyBorder="1"/>
    <xf numFmtId="0" fontId="0" fillId="0" borderId="8" xfId="0" applyFill="1" applyBorder="1"/>
    <xf numFmtId="0" fontId="2" fillId="0" borderId="0" xfId="0" applyFont="1" applyFill="1" applyAlignment="1">
      <alignment horizontal="center" vertical="center"/>
    </xf>
    <xf numFmtId="0" fontId="11" fillId="0" borderId="0" xfId="0" applyFont="1" applyFill="1"/>
    <xf numFmtId="0" fontId="11" fillId="0" borderId="0" xfId="0" applyNumberFormat="1" applyFont="1" applyFill="1" applyAlignment="1">
      <alignment horizontal="center" vertical="top" wrapText="1"/>
    </xf>
    <xf numFmtId="0" fontId="11" fillId="0" borderId="0" xfId="0" applyFont="1" applyFill="1" applyAlignment="1">
      <alignment horizontal="center" vertical="top" wrapText="1"/>
    </xf>
    <xf numFmtId="0" fontId="10" fillId="0" borderId="0" xfId="0" applyFont="1" applyFill="1" applyAlignment="1">
      <alignment horizontal="center" vertical="top" wrapText="1"/>
    </xf>
    <xf numFmtId="0" fontId="11" fillId="0" borderId="0" xfId="0" applyFont="1" applyFill="1" applyAlignment="1">
      <alignment vertical="top" wrapText="1"/>
    </xf>
    <xf numFmtId="0" fontId="13" fillId="0" borderId="0" xfId="0" applyFont="1" applyFill="1" applyAlignment="1">
      <alignment horizontal="center" vertical="top" wrapText="1"/>
    </xf>
    <xf numFmtId="0" fontId="9" fillId="0" borderId="0" xfId="0" applyFont="1" applyFill="1" applyAlignment="1">
      <alignment horizontal="center" vertical="top" wrapText="1"/>
    </xf>
    <xf numFmtId="0" fontId="10" fillId="0" borderId="0" xfId="0" applyFont="1" applyFill="1" applyAlignment="1">
      <alignment horizontal="center" vertical="top"/>
    </xf>
    <xf numFmtId="0" fontId="19" fillId="0" borderId="0" xfId="1" applyFont="1" applyFill="1" applyAlignment="1" applyProtection="1">
      <alignment horizontal="center"/>
    </xf>
    <xf numFmtId="0" fontId="20" fillId="0" borderId="0" xfId="1" applyFill="1" applyAlignment="1" applyProtection="1">
      <alignment horizontal="center"/>
    </xf>
    <xf numFmtId="0" fontId="11" fillId="0" borderId="1" xfId="0" applyNumberFormat="1" applyFont="1" applyFill="1" applyBorder="1" applyAlignment="1">
      <alignment horizontal="center" vertical="center"/>
    </xf>
    <xf numFmtId="0" fontId="11" fillId="0" borderId="2" xfId="0" applyNumberFormat="1" applyFont="1" applyFill="1" applyBorder="1" applyAlignment="1">
      <alignment horizontal="center" vertical="center"/>
    </xf>
    <xf numFmtId="0" fontId="11" fillId="0" borderId="3" xfId="0" applyNumberFormat="1" applyFont="1" applyFill="1" applyBorder="1" applyAlignment="1">
      <alignment horizontal="center" vertical="center"/>
    </xf>
    <xf numFmtId="2" fontId="13" fillId="0" borderId="4" xfId="0" applyNumberFormat="1" applyFont="1" applyFill="1" applyBorder="1" applyAlignment="1">
      <alignment horizontal="center" vertical="center"/>
    </xf>
    <xf numFmtId="2" fontId="13" fillId="0" borderId="0" xfId="0" applyNumberFormat="1" applyFont="1" applyFill="1" applyBorder="1" applyAlignment="1">
      <alignment horizontal="center" vertical="center"/>
    </xf>
    <xf numFmtId="2" fontId="13" fillId="0" borderId="5" xfId="0" applyNumberFormat="1" applyFont="1" applyFill="1" applyBorder="1" applyAlignment="1">
      <alignment horizontal="center" vertical="center"/>
    </xf>
    <xf numFmtId="2" fontId="6" fillId="0" borderId="4" xfId="0" applyNumberFormat="1" applyFont="1" applyFill="1" applyBorder="1" applyAlignment="1">
      <alignment horizontal="center"/>
    </xf>
    <xf numFmtId="2" fontId="6" fillId="0" borderId="0" xfId="0" applyNumberFormat="1" applyFont="1" applyFill="1" applyBorder="1" applyAlignment="1">
      <alignment horizontal="center"/>
    </xf>
    <xf numFmtId="2" fontId="6" fillId="0" borderId="5" xfId="0" applyNumberFormat="1" applyFont="1" applyFill="1" applyBorder="1" applyAlignment="1">
      <alignment horizontal="center"/>
    </xf>
    <xf numFmtId="0" fontId="16" fillId="0" borderId="0" xfId="0" applyFont="1" applyFill="1" applyAlignment="1">
      <alignment horizontal="center" vertical="top"/>
    </xf>
    <xf numFmtId="0" fontId="0" fillId="0" borderId="0" xfId="0" applyFill="1" applyAlignment="1">
      <alignment horizontal="center" vertical="top"/>
    </xf>
  </cellXfs>
  <cellStyles count="2">
    <cellStyle name="Lien hypertexte"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a:pPr>
            <a:r>
              <a:rPr lang="en-US" sz="1200" b="0" i="1">
                <a:latin typeface="Times New Roman" pitchFamily="18" charset="0"/>
                <a:cs typeface="Times New Roman" pitchFamily="18" charset="0"/>
              </a:rPr>
              <a:t>force au vérin</a:t>
            </a:r>
          </a:p>
        </c:rich>
      </c:tx>
      <c:layout/>
    </c:title>
    <c:plotArea>
      <c:layout/>
      <c:lineChart>
        <c:grouping val="standard"/>
        <c:ser>
          <c:idx val="0"/>
          <c:order val="0"/>
          <c:tx>
            <c:v>force</c:v>
          </c:tx>
          <c:marker>
            <c:symbol val="none"/>
          </c:marker>
          <c:cat>
            <c:numRef>
              <c:f>Feuil1!$A$21:$A$47</c:f>
              <c:numCache>
                <c:formatCode>General</c:formatCode>
                <c:ptCount val="27"/>
                <c:pt idx="0">
                  <c:v>90</c:v>
                </c:pt>
                <c:pt idx="1">
                  <c:v>85</c:v>
                </c:pt>
                <c:pt idx="2">
                  <c:v>80</c:v>
                </c:pt>
                <c:pt idx="3">
                  <c:v>75</c:v>
                </c:pt>
                <c:pt idx="4">
                  <c:v>70</c:v>
                </c:pt>
                <c:pt idx="5">
                  <c:v>65</c:v>
                </c:pt>
                <c:pt idx="6">
                  <c:v>60</c:v>
                </c:pt>
                <c:pt idx="7">
                  <c:v>55</c:v>
                </c:pt>
                <c:pt idx="8">
                  <c:v>50</c:v>
                </c:pt>
                <c:pt idx="9">
                  <c:v>45</c:v>
                </c:pt>
                <c:pt idx="10">
                  <c:v>40</c:v>
                </c:pt>
                <c:pt idx="11">
                  <c:v>35</c:v>
                </c:pt>
                <c:pt idx="12">
                  <c:v>30</c:v>
                </c:pt>
                <c:pt idx="13">
                  <c:v>25</c:v>
                </c:pt>
                <c:pt idx="14">
                  <c:v>20</c:v>
                </c:pt>
                <c:pt idx="15">
                  <c:v>15</c:v>
                </c:pt>
                <c:pt idx="16">
                  <c:v>10</c:v>
                </c:pt>
                <c:pt idx="17">
                  <c:v>5</c:v>
                </c:pt>
                <c:pt idx="18">
                  <c:v>0</c:v>
                </c:pt>
                <c:pt idx="19">
                  <c:v>-5</c:v>
                </c:pt>
                <c:pt idx="20">
                  <c:v>-10</c:v>
                </c:pt>
                <c:pt idx="21">
                  <c:v>-15</c:v>
                </c:pt>
                <c:pt idx="22">
                  <c:v>-20</c:v>
                </c:pt>
                <c:pt idx="23">
                  <c:v>-25</c:v>
                </c:pt>
                <c:pt idx="24">
                  <c:v>-30</c:v>
                </c:pt>
                <c:pt idx="25">
                  <c:v>-35</c:v>
                </c:pt>
                <c:pt idx="26">
                  <c:v>-40</c:v>
                </c:pt>
              </c:numCache>
            </c:numRef>
          </c:cat>
          <c:val>
            <c:numRef>
              <c:f>Feuil1!$H$21:$H$47</c:f>
              <c:numCache>
                <c:formatCode>0.00</c:formatCode>
                <c:ptCount val="27"/>
                <c:pt idx="0">
                  <c:v>3.401790854572802E-13</c:v>
                </c:pt>
                <c:pt idx="1">
                  <c:v>416.7276274399037</c:v>
                </c:pt>
                <c:pt idx="2">
                  <c:v>731.62010769381448</c:v>
                </c:pt>
                <c:pt idx="3">
                  <c:v>978.33456886589329</c:v>
                </c:pt>
                <c:pt idx="4">
                  <c:v>1176.8952729889802</c:v>
                </c:pt>
                <c:pt idx="5">
                  <c:v>1340.0006145716882</c:v>
                </c:pt>
                <c:pt idx="6">
                  <c:v>1476.134672833356</c:v>
                </c:pt>
                <c:pt idx="7">
                  <c:v>1591.2268339459795</c:v>
                </c:pt>
                <c:pt idx="8">
                  <c:v>1689.5949098831572</c:v>
                </c:pt>
                <c:pt idx="9">
                  <c:v>1774.510796731555</c:v>
                </c:pt>
                <c:pt idx="10">
                  <c:v>1848.5567360491364</c:v>
                </c:pt>
                <c:pt idx="11">
                  <c:v>1913.8608132408231</c:v>
                </c:pt>
                <c:pt idx="12">
                  <c:v>1972.2611817875754</c:v>
                </c:pt>
                <c:pt idx="13">
                  <c:v>2025.4283610677112</c:v>
                </c:pt>
                <c:pt idx="14">
                  <c:v>2074.9644114482585</c:v>
                </c:pt>
                <c:pt idx="15">
                  <c:v>2122.4925247483457</c:v>
                </c:pt>
                <c:pt idx="16">
                  <c:v>2169.7486534142286</c:v>
                </c:pt>
                <c:pt idx="17">
                  <c:v>2218.6876331477683</c:v>
                </c:pt>
                <c:pt idx="18">
                  <c:v>2271.6202577600052</c:v>
                </c:pt>
                <c:pt idx="19">
                  <c:v>2331.4066785183263</c:v>
                </c:pt>
                <c:pt idx="20">
                  <c:v>2401.7494647339654</c:v>
                </c:pt>
                <c:pt idx="21">
                  <c:v>2487.666112132255</c:v>
                </c:pt>
                <c:pt idx="22">
                  <c:v>2596.298066689305</c:v>
                </c:pt>
                <c:pt idx="23">
                  <c:v>2738.3882167684874</c:v>
                </c:pt>
                <c:pt idx="24">
                  <c:v>2931.1894111272472</c:v>
                </c:pt>
                <c:pt idx="25">
                  <c:v>3204.7476667467181</c:v>
                </c:pt>
                <c:pt idx="26">
                  <c:v>3617.2364013556339</c:v>
                </c:pt>
              </c:numCache>
            </c:numRef>
          </c:val>
        </c:ser>
        <c:marker val="1"/>
        <c:axId val="136418048"/>
        <c:axId val="136419584"/>
      </c:lineChart>
      <c:catAx>
        <c:axId val="136418048"/>
        <c:scaling>
          <c:orientation val="minMax"/>
        </c:scaling>
        <c:axPos val="b"/>
        <c:numFmt formatCode="General" sourceLinked="1"/>
        <c:tickLblPos val="nextTo"/>
        <c:crossAx val="136419584"/>
        <c:crosses val="autoZero"/>
        <c:auto val="1"/>
        <c:lblAlgn val="ctr"/>
        <c:lblOffset val="100"/>
      </c:catAx>
      <c:valAx>
        <c:axId val="136419584"/>
        <c:scaling>
          <c:orientation val="minMax"/>
        </c:scaling>
        <c:axPos val="l"/>
        <c:majorGridlines/>
        <c:numFmt formatCode="0" sourceLinked="0"/>
        <c:tickLblPos val="nextTo"/>
        <c:txPr>
          <a:bodyPr rot="0"/>
          <a:lstStyle/>
          <a:p>
            <a:pPr>
              <a:defRPr/>
            </a:pPr>
            <a:endParaRPr lang="fr-FR"/>
          </a:p>
        </c:txPr>
        <c:crossAx val="136418048"/>
        <c:crosses val="autoZero"/>
        <c:crossBetween val="between"/>
      </c:valAx>
    </c:plotArea>
    <c:plotVisOnly val="1"/>
  </c:chart>
  <c:printSettings>
    <c:headerFooter/>
    <c:pageMargins b="0.75000000000000078" l="0.70000000000000062" r="0.70000000000000062" t="0.75000000000000078"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image" Target="../media/image7.jpeg"/><Relationship Id="rId3" Type="http://schemas.openxmlformats.org/officeDocument/2006/relationships/image" Target="../media/image3.png"/><Relationship Id="rId7" Type="http://schemas.openxmlformats.org/officeDocument/2006/relationships/chart" Target="../charts/chart1.xml"/><Relationship Id="rId2" Type="http://schemas.openxmlformats.org/officeDocument/2006/relationships/image" Target="../media/image2.emf"/><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9.png"/><Relationship Id="rId4" Type="http://schemas.openxmlformats.org/officeDocument/2006/relationships/image" Target="../media/image4.png"/><Relationship Id="rId9"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0</xdr:col>
      <xdr:colOff>392040</xdr:colOff>
      <xdr:row>2</xdr:row>
      <xdr:rowOff>47625</xdr:rowOff>
    </xdr:from>
    <xdr:to>
      <xdr:col>8</xdr:col>
      <xdr:colOff>240145</xdr:colOff>
      <xdr:row>16</xdr:row>
      <xdr:rowOff>142875</xdr:rowOff>
    </xdr:to>
    <xdr:pic>
      <xdr:nvPicPr>
        <xdr:cNvPr id="3" name="Image 2" descr="plan_incline_a.jpg"/>
        <xdr:cNvPicPr>
          <a:picLocks noChangeAspect="1"/>
        </xdr:cNvPicPr>
      </xdr:nvPicPr>
      <xdr:blipFill>
        <a:blip xmlns:r="http://schemas.openxmlformats.org/officeDocument/2006/relationships" r:embed="rId1" cstate="print">
          <a:lum contrast="10000"/>
        </a:blip>
        <a:stretch>
          <a:fillRect/>
        </a:stretch>
      </xdr:blipFill>
      <xdr:spPr>
        <a:xfrm>
          <a:off x="392040" y="838200"/>
          <a:ext cx="6067930" cy="2790825"/>
        </a:xfrm>
        <a:prstGeom prst="rect">
          <a:avLst/>
        </a:prstGeom>
        <a:ln>
          <a:noFill/>
        </a:ln>
        <a:effectLst>
          <a:outerShdw blurRad="292100" dist="139700" dir="2700000" algn="tl" rotWithShape="0">
            <a:srgbClr val="333333">
              <a:alpha val="65000"/>
            </a:srgbClr>
          </a:outerShdw>
        </a:effectLst>
      </xdr:spPr>
    </xdr:pic>
    <xdr:clientData/>
  </xdr:twoCellAnchor>
  <xdr:twoCellAnchor editAs="oneCell">
    <xdr:from>
      <xdr:col>9</xdr:col>
      <xdr:colOff>352424</xdr:colOff>
      <xdr:row>24</xdr:row>
      <xdr:rowOff>57149</xdr:rowOff>
    </xdr:from>
    <xdr:to>
      <xdr:col>18</xdr:col>
      <xdr:colOff>201322</xdr:colOff>
      <xdr:row>47</xdr:row>
      <xdr:rowOff>104775</xdr:rowOff>
    </xdr:to>
    <xdr:pic>
      <xdr:nvPicPr>
        <xdr:cNvPr id="1032" name="Picture 8"/>
        <xdr:cNvPicPr>
          <a:picLocks noChangeAspect="1" noChangeArrowheads="1"/>
        </xdr:cNvPicPr>
      </xdr:nvPicPr>
      <xdr:blipFill>
        <a:blip xmlns:r="http://schemas.openxmlformats.org/officeDocument/2006/relationships" r:embed="rId2" cstate="print"/>
        <a:srcRect/>
        <a:stretch>
          <a:fillRect/>
        </a:stretch>
      </xdr:blipFill>
      <xdr:spPr bwMode="auto">
        <a:xfrm>
          <a:off x="7334249" y="5486399"/>
          <a:ext cx="6840248" cy="4429126"/>
        </a:xfrm>
        <a:prstGeom prst="rect">
          <a:avLst/>
        </a:prstGeom>
        <a:noFill/>
      </xdr:spPr>
    </xdr:pic>
    <xdr:clientData/>
  </xdr:twoCellAnchor>
  <xdr:twoCellAnchor>
    <xdr:from>
      <xdr:col>16</xdr:col>
      <xdr:colOff>142875</xdr:colOff>
      <xdr:row>3</xdr:row>
      <xdr:rowOff>47625</xdr:rowOff>
    </xdr:from>
    <xdr:to>
      <xdr:col>19</xdr:col>
      <xdr:colOff>133350</xdr:colOff>
      <xdr:row>5</xdr:row>
      <xdr:rowOff>57150</xdr:rowOff>
    </xdr:to>
    <xdr:pic>
      <xdr:nvPicPr>
        <xdr:cNvPr id="1033" name="Picture 9"/>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blip>
        <a:srcRect/>
        <a:stretch>
          <a:fillRect/>
        </a:stretch>
      </xdr:blipFill>
      <xdr:spPr bwMode="auto">
        <a:xfrm>
          <a:off x="12592050" y="1038225"/>
          <a:ext cx="2276475" cy="390525"/>
        </a:xfrm>
        <a:prstGeom prst="rect">
          <a:avLst/>
        </a:prstGeom>
        <a:noFill/>
      </xdr:spPr>
    </xdr:pic>
    <xdr:clientData/>
  </xdr:twoCellAnchor>
  <xdr:twoCellAnchor>
    <xdr:from>
      <xdr:col>16</xdr:col>
      <xdr:colOff>133350</xdr:colOff>
      <xdr:row>7</xdr:row>
      <xdr:rowOff>161925</xdr:rowOff>
    </xdr:from>
    <xdr:to>
      <xdr:col>17</xdr:col>
      <xdr:colOff>695325</xdr:colOff>
      <xdr:row>10</xdr:row>
      <xdr:rowOff>161925</xdr:rowOff>
    </xdr:to>
    <xdr:pic>
      <xdr:nvPicPr>
        <xdr:cNvPr id="1035" name="Picture 11"/>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blip>
        <a:srcRect/>
        <a:stretch>
          <a:fillRect/>
        </a:stretch>
      </xdr:blipFill>
      <xdr:spPr bwMode="auto">
        <a:xfrm>
          <a:off x="12582525" y="1914525"/>
          <a:ext cx="1323975" cy="571500"/>
        </a:xfrm>
        <a:prstGeom prst="rect">
          <a:avLst/>
        </a:prstGeom>
        <a:noFill/>
      </xdr:spPr>
    </xdr:pic>
    <xdr:clientData/>
  </xdr:twoCellAnchor>
  <xdr:twoCellAnchor>
    <xdr:from>
      <xdr:col>16</xdr:col>
      <xdr:colOff>161925</xdr:colOff>
      <xdr:row>11</xdr:row>
      <xdr:rowOff>28575</xdr:rowOff>
    </xdr:from>
    <xdr:to>
      <xdr:col>17</xdr:col>
      <xdr:colOff>180975</xdr:colOff>
      <xdr:row>12</xdr:row>
      <xdr:rowOff>171450</xdr:rowOff>
    </xdr:to>
    <xdr:pic>
      <xdr:nvPicPr>
        <xdr:cNvPr id="1036" name="Picture 12"/>
        <xdr:cNvPicPr>
          <a:picLocks noChangeAspect="1" noChangeArrowheads="1"/>
        </xdr:cNvPicPr>
      </xdr:nvPicPr>
      <xdr:blipFill>
        <a:blip xmlns:r="http://schemas.openxmlformats.org/officeDocument/2006/relationships" r:embed="rId5" cstate="print">
          <a:clrChange>
            <a:clrFrom>
              <a:srgbClr val="FFFFFF"/>
            </a:clrFrom>
            <a:clrTo>
              <a:srgbClr val="FFFFFF">
                <a:alpha val="0"/>
              </a:srgbClr>
            </a:clrTo>
          </a:clrChange>
        </a:blip>
        <a:srcRect/>
        <a:stretch>
          <a:fillRect/>
        </a:stretch>
      </xdr:blipFill>
      <xdr:spPr bwMode="auto">
        <a:xfrm>
          <a:off x="12611100" y="2543175"/>
          <a:ext cx="781050" cy="342900"/>
        </a:xfrm>
        <a:prstGeom prst="rect">
          <a:avLst/>
        </a:prstGeom>
        <a:noFill/>
      </xdr:spPr>
    </xdr:pic>
    <xdr:clientData/>
  </xdr:twoCellAnchor>
  <xdr:twoCellAnchor>
    <xdr:from>
      <xdr:col>16</xdr:col>
      <xdr:colOff>161925</xdr:colOff>
      <xdr:row>5</xdr:row>
      <xdr:rowOff>95250</xdr:rowOff>
    </xdr:from>
    <xdr:to>
      <xdr:col>18</xdr:col>
      <xdr:colOff>142875</xdr:colOff>
      <xdr:row>7</xdr:row>
      <xdr:rowOff>85725</xdr:rowOff>
    </xdr:to>
    <xdr:pic>
      <xdr:nvPicPr>
        <xdr:cNvPr id="1038" name="Picture 14"/>
        <xdr:cNvPicPr>
          <a:picLocks noChangeAspect="1" noChangeArrowheads="1"/>
        </xdr:cNvPicPr>
      </xdr:nvPicPr>
      <xdr:blipFill>
        <a:blip xmlns:r="http://schemas.openxmlformats.org/officeDocument/2006/relationships" r:embed="rId6" cstate="print">
          <a:clrChange>
            <a:clrFrom>
              <a:srgbClr val="FFFFFF"/>
            </a:clrFrom>
            <a:clrTo>
              <a:srgbClr val="FFFFFF">
                <a:alpha val="0"/>
              </a:srgbClr>
            </a:clrTo>
          </a:clrChange>
        </a:blip>
        <a:srcRect/>
        <a:stretch>
          <a:fillRect/>
        </a:stretch>
      </xdr:blipFill>
      <xdr:spPr bwMode="auto">
        <a:xfrm>
          <a:off x="12611100" y="1466850"/>
          <a:ext cx="1504950" cy="371475"/>
        </a:xfrm>
        <a:prstGeom prst="rect">
          <a:avLst/>
        </a:prstGeom>
        <a:noFill/>
      </xdr:spPr>
    </xdr:pic>
    <xdr:clientData/>
  </xdr:twoCellAnchor>
  <xdr:twoCellAnchor>
    <xdr:from>
      <xdr:col>11</xdr:col>
      <xdr:colOff>66676</xdr:colOff>
      <xdr:row>14</xdr:row>
      <xdr:rowOff>76200</xdr:rowOff>
    </xdr:from>
    <xdr:to>
      <xdr:col>15</xdr:col>
      <xdr:colOff>695326</xdr:colOff>
      <xdr:row>23</xdr:row>
      <xdr:rowOff>28575</xdr:rowOff>
    </xdr:to>
    <xdr:graphicFrame macro="">
      <xdr:nvGraphicFramePr>
        <xdr:cNvPr id="9" name="Graphique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16</xdr:col>
      <xdr:colOff>685787</xdr:colOff>
      <xdr:row>13</xdr:row>
      <xdr:rowOff>142875</xdr:rowOff>
    </xdr:from>
    <xdr:to>
      <xdr:col>18</xdr:col>
      <xdr:colOff>704850</xdr:colOff>
      <xdr:row>23</xdr:row>
      <xdr:rowOff>102375</xdr:rowOff>
    </xdr:to>
    <xdr:pic>
      <xdr:nvPicPr>
        <xdr:cNvPr id="10" name="Image 9" descr="porte_char.jpg"/>
        <xdr:cNvPicPr>
          <a:picLocks noChangeAspect="1"/>
        </xdr:cNvPicPr>
      </xdr:nvPicPr>
      <xdr:blipFill>
        <a:blip xmlns:r="http://schemas.openxmlformats.org/officeDocument/2006/relationships" r:embed="rId8" cstate="print">
          <a:lum contrast="10000"/>
        </a:blip>
        <a:srcRect l="53652" t="37523" r="25770"/>
        <a:stretch>
          <a:fillRect/>
        </a:stretch>
      </xdr:blipFill>
      <xdr:spPr>
        <a:xfrm>
          <a:off x="13134962" y="3057525"/>
          <a:ext cx="1543063" cy="2474100"/>
        </a:xfrm>
        <a:prstGeom prst="rect">
          <a:avLst/>
        </a:prstGeom>
        <a:ln>
          <a:noFill/>
        </a:ln>
        <a:effectLst>
          <a:outerShdw blurRad="292100" dist="139700" dir="2700000" algn="tl" rotWithShape="0">
            <a:srgbClr val="333333">
              <a:alpha val="65000"/>
            </a:srgbClr>
          </a:outerShdw>
        </a:effectLst>
      </xdr:spPr>
    </xdr:pic>
    <xdr:clientData/>
  </xdr:twoCellAnchor>
  <xdr:twoCellAnchor>
    <xdr:from>
      <xdr:col>16</xdr:col>
      <xdr:colOff>133350</xdr:colOff>
      <xdr:row>1</xdr:row>
      <xdr:rowOff>57150</xdr:rowOff>
    </xdr:from>
    <xdr:to>
      <xdr:col>19</xdr:col>
      <xdr:colOff>323850</xdr:colOff>
      <xdr:row>1</xdr:row>
      <xdr:rowOff>247650</xdr:rowOff>
    </xdr:to>
    <xdr:pic>
      <xdr:nvPicPr>
        <xdr:cNvPr id="1028" name="Picture 4"/>
        <xdr:cNvPicPr>
          <a:picLocks noChangeAspect="1" noChangeArrowheads="1"/>
        </xdr:cNvPicPr>
      </xdr:nvPicPr>
      <xdr:blipFill>
        <a:blip xmlns:r="http://schemas.openxmlformats.org/officeDocument/2006/relationships" r:embed="rId9" cstate="print">
          <a:clrChange>
            <a:clrFrom>
              <a:srgbClr val="FFFFFF"/>
            </a:clrFrom>
            <a:clrTo>
              <a:srgbClr val="FFFFFF">
                <a:alpha val="0"/>
              </a:srgbClr>
            </a:clrTo>
          </a:clrChange>
        </a:blip>
        <a:srcRect/>
        <a:stretch>
          <a:fillRect/>
        </a:stretch>
      </xdr:blipFill>
      <xdr:spPr bwMode="auto">
        <a:xfrm>
          <a:off x="12582525" y="247650"/>
          <a:ext cx="2476500" cy="190500"/>
        </a:xfrm>
        <a:prstGeom prst="rect">
          <a:avLst/>
        </a:prstGeom>
        <a:noFill/>
      </xdr:spPr>
    </xdr:pic>
    <xdr:clientData/>
  </xdr:twoCellAnchor>
  <xdr:twoCellAnchor>
    <xdr:from>
      <xdr:col>16</xdr:col>
      <xdr:colOff>123825</xdr:colOff>
      <xdr:row>1</xdr:row>
      <xdr:rowOff>390525</xdr:rowOff>
    </xdr:from>
    <xdr:to>
      <xdr:col>18</xdr:col>
      <xdr:colOff>47625</xdr:colOff>
      <xdr:row>2</xdr:row>
      <xdr:rowOff>152400</xdr:rowOff>
    </xdr:to>
    <xdr:pic>
      <xdr:nvPicPr>
        <xdr:cNvPr id="1029" name="Picture 5"/>
        <xdr:cNvPicPr>
          <a:picLocks noChangeAspect="1" noChangeArrowheads="1"/>
        </xdr:cNvPicPr>
      </xdr:nvPicPr>
      <xdr:blipFill>
        <a:blip xmlns:r="http://schemas.openxmlformats.org/officeDocument/2006/relationships" r:embed="rId10" cstate="print">
          <a:clrChange>
            <a:clrFrom>
              <a:srgbClr val="FFFFFF"/>
            </a:clrFrom>
            <a:clrTo>
              <a:srgbClr val="FFFFFF">
                <a:alpha val="0"/>
              </a:srgbClr>
            </a:clrTo>
          </a:clrChange>
        </a:blip>
        <a:srcRect/>
        <a:stretch>
          <a:fillRect/>
        </a:stretch>
      </xdr:blipFill>
      <xdr:spPr bwMode="auto">
        <a:xfrm>
          <a:off x="12573000" y="581025"/>
          <a:ext cx="1447800" cy="361950"/>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hristian@hydrauliqueportuaire.fr"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dimension ref="A1:Q50"/>
  <sheetViews>
    <sheetView showGridLines="0" tabSelected="1" workbookViewId="0">
      <selection activeCell="B1" sqref="B1"/>
    </sheetView>
  </sheetViews>
  <sheetFormatPr baseColWidth="10" defaultRowHeight="15"/>
  <cols>
    <col min="1" max="1" width="12.7109375" style="2" customWidth="1"/>
    <col min="2" max="2" width="12" style="2" bestFit="1" customWidth="1"/>
    <col min="3" max="11" width="11.42578125" style="2"/>
    <col min="12" max="12" width="12.42578125" style="16" bestFit="1" customWidth="1"/>
    <col min="13" max="13" width="12.42578125" style="2" bestFit="1" customWidth="1"/>
    <col min="14" max="16384" width="11.42578125" style="2"/>
  </cols>
  <sheetData>
    <row r="1" spans="1:17"/>
    <row r="2" spans="1:17" ht="47.25">
      <c r="A2" s="71" t="s">
        <v>38</v>
      </c>
      <c r="B2" s="72"/>
      <c r="C2" s="72"/>
      <c r="D2" s="72"/>
      <c r="E2" s="72"/>
      <c r="F2" s="72"/>
      <c r="G2" s="72"/>
      <c r="H2" s="72"/>
      <c r="I2" s="72"/>
      <c r="J2" s="18" t="s">
        <v>18</v>
      </c>
      <c r="K2" s="19">
        <v>350</v>
      </c>
      <c r="L2" s="53" t="s">
        <v>22</v>
      </c>
      <c r="M2" s="54" t="s">
        <v>27</v>
      </c>
      <c r="N2" s="55" t="s">
        <v>32</v>
      </c>
      <c r="O2" s="56" t="s">
        <v>36</v>
      </c>
      <c r="P2" s="57" t="s">
        <v>37</v>
      </c>
      <c r="Q2"/>
    </row>
    <row r="3" spans="1:17" ht="15.75">
      <c r="J3" s="20" t="s">
        <v>19</v>
      </c>
      <c r="K3" s="3"/>
      <c r="L3" s="23" t="s">
        <v>23</v>
      </c>
      <c r="M3" s="24" t="s">
        <v>28</v>
      </c>
      <c r="N3" s="25" t="s">
        <v>33</v>
      </c>
      <c r="O3" s="1"/>
      <c r="P3" s="52" t="s">
        <v>33</v>
      </c>
    </row>
    <row r="4" spans="1:17">
      <c r="J4" s="21" t="s">
        <v>0</v>
      </c>
      <c r="K4" s="5">
        <v>90</v>
      </c>
      <c r="L4" s="6">
        <v>200</v>
      </c>
      <c r="M4" s="7">
        <f>MAX(H23:H49)</f>
        <v>3617.2364013556339</v>
      </c>
      <c r="N4" s="8">
        <f>MAX(E21:E47)</f>
        <v>1242.9319268211111</v>
      </c>
      <c r="O4" s="51">
        <v>0.9</v>
      </c>
      <c r="P4" s="8">
        <f>E21-E47</f>
        <v>471.76359770275997</v>
      </c>
    </row>
    <row r="5" spans="1:17">
      <c r="J5" s="21" t="s">
        <v>2</v>
      </c>
      <c r="K5" s="5">
        <v>250</v>
      </c>
      <c r="L5" s="9"/>
      <c r="M5" s="1"/>
      <c r="N5" s="1"/>
      <c r="O5" s="1"/>
    </row>
    <row r="6" spans="1:17">
      <c r="J6" s="21" t="s">
        <v>1</v>
      </c>
      <c r="K6" s="5">
        <v>1000</v>
      </c>
      <c r="L6" s="62" t="s">
        <v>24</v>
      </c>
      <c r="M6" s="63"/>
      <c r="N6" s="63"/>
      <c r="O6" s="63"/>
      <c r="P6" s="64"/>
    </row>
    <row r="7" spans="1:17">
      <c r="J7" s="21" t="s">
        <v>3</v>
      </c>
      <c r="K7" s="5">
        <v>165</v>
      </c>
      <c r="L7" s="26" t="s">
        <v>26</v>
      </c>
      <c r="M7" s="27">
        <f>SQRT((M4/L4)/PI())*20</f>
        <v>47.987542283708933</v>
      </c>
      <c r="N7" s="28" t="s">
        <v>25</v>
      </c>
      <c r="O7" s="27">
        <f>M4/L4</f>
        <v>18.08618200677817</v>
      </c>
      <c r="P7" s="29"/>
    </row>
    <row r="8" spans="1:17">
      <c r="J8" s="21"/>
      <c r="K8" s="5"/>
      <c r="L8" s="30"/>
      <c r="M8" s="27"/>
      <c r="N8" s="31"/>
      <c r="O8" s="27"/>
      <c r="P8" s="29"/>
    </row>
    <row r="9" spans="1:17">
      <c r="J9" s="22"/>
      <c r="K9" s="11"/>
      <c r="L9" s="65" t="s">
        <v>35</v>
      </c>
      <c r="M9" s="66"/>
      <c r="N9" s="66"/>
      <c r="O9" s="66"/>
      <c r="P9" s="67"/>
      <c r="Q9" s="10"/>
    </row>
    <row r="10" spans="1:17">
      <c r="J10" s="21" t="s">
        <v>4</v>
      </c>
      <c r="K10" s="5">
        <v>1500</v>
      </c>
      <c r="L10" s="32" t="s">
        <v>29</v>
      </c>
      <c r="M10" s="33" t="s">
        <v>30</v>
      </c>
      <c r="N10" s="33" t="s">
        <v>31</v>
      </c>
      <c r="O10" s="34"/>
      <c r="P10" s="29"/>
      <c r="Q10" s="10"/>
    </row>
    <row r="11" spans="1:17">
      <c r="J11" s="21" t="s">
        <v>5</v>
      </c>
      <c r="K11" s="7">
        <f>K4/RADIANS(K16)</f>
        <v>260.45014190913366</v>
      </c>
      <c r="L11" s="35">
        <v>4</v>
      </c>
      <c r="M11" s="36">
        <v>21000</v>
      </c>
      <c r="N11" s="36">
        <v>36</v>
      </c>
      <c r="O11" s="37"/>
      <c r="P11" s="29"/>
    </row>
    <row r="12" spans="1:17" ht="15.75">
      <c r="J12" s="21" t="s">
        <v>6</v>
      </c>
      <c r="K12" s="7">
        <f>K7/RADIANS(K17)</f>
        <v>1009.0100387914196</v>
      </c>
      <c r="L12" s="38"/>
      <c r="M12" s="39"/>
      <c r="N12" s="37"/>
      <c r="O12" s="37"/>
      <c r="P12" s="29"/>
      <c r="Q12" s="10"/>
    </row>
    <row r="13" spans="1:17" ht="15.75" customHeight="1">
      <c r="J13" s="21"/>
      <c r="K13" s="7"/>
      <c r="L13" s="65" t="s">
        <v>34</v>
      </c>
      <c r="M13" s="66"/>
      <c r="N13" s="66"/>
      <c r="O13" s="66"/>
      <c r="P13" s="67"/>
      <c r="Q13" s="10"/>
    </row>
    <row r="14" spans="1:17">
      <c r="J14" s="20" t="s">
        <v>20</v>
      </c>
      <c r="K14" s="7"/>
      <c r="L14" s="68">
        <f>POWER((M4*O4^2*L11*N4^2)/((PI()^2*M11))/0.05,0.25)</f>
        <v>36.35648484426509</v>
      </c>
      <c r="M14" s="69"/>
      <c r="N14" s="69"/>
      <c r="O14" s="69"/>
      <c r="P14" s="70"/>
      <c r="Q14" s="10"/>
    </row>
    <row r="15" spans="1:17">
      <c r="J15" s="21" t="s">
        <v>9</v>
      </c>
      <c r="K15" s="7">
        <f>90-(K16+K17)</f>
        <v>60.831738548987587</v>
      </c>
      <c r="L15" s="38"/>
      <c r="M15" s="40"/>
      <c r="N15" s="37"/>
      <c r="O15" s="37"/>
      <c r="P15" s="29"/>
    </row>
    <row r="16" spans="1:17">
      <c r="J16" s="21" t="s">
        <v>10</v>
      </c>
      <c r="K16" s="7">
        <f>DEGREES(ATAN(K4/K5))</f>
        <v>19.798876354524932</v>
      </c>
      <c r="L16" s="38"/>
      <c r="M16" s="37"/>
      <c r="N16" s="37"/>
      <c r="O16" s="37"/>
      <c r="P16" s="29"/>
      <c r="Q16" s="10"/>
    </row>
    <row r="17" spans="1:17">
      <c r="J17" s="21" t="s">
        <v>11</v>
      </c>
      <c r="K17" s="7">
        <f>DEGREES(ATAN(K7/K6))</f>
        <v>9.3693850964874823</v>
      </c>
      <c r="L17" s="38"/>
      <c r="M17" s="37"/>
      <c r="N17" s="37"/>
      <c r="O17" s="37"/>
      <c r="P17" s="29"/>
      <c r="Q17" s="10"/>
    </row>
    <row r="18" spans="1:17">
      <c r="J18" s="21"/>
      <c r="K18" s="7"/>
      <c r="L18" s="38"/>
      <c r="M18" s="37"/>
      <c r="N18" s="37"/>
      <c r="O18" s="37"/>
      <c r="P18" s="29"/>
      <c r="Q18" s="10"/>
    </row>
    <row r="19" spans="1:17">
      <c r="J19" s="4"/>
      <c r="K19" s="7"/>
      <c r="L19" s="38"/>
      <c r="M19" s="37"/>
      <c r="N19" s="37"/>
      <c r="O19" s="37"/>
      <c r="P19" s="29"/>
      <c r="Q19" s="10"/>
    </row>
    <row r="20" spans="1:17" s="12" customFormat="1" ht="63">
      <c r="A20" s="58" t="s">
        <v>17</v>
      </c>
      <c r="B20" s="59" t="s">
        <v>7</v>
      </c>
      <c r="C20" s="55" t="s">
        <v>13</v>
      </c>
      <c r="D20" s="59" t="s">
        <v>15</v>
      </c>
      <c r="E20" s="55" t="s">
        <v>8</v>
      </c>
      <c r="F20" s="59" t="s">
        <v>16</v>
      </c>
      <c r="G20" s="55" t="s">
        <v>12</v>
      </c>
      <c r="H20" s="55" t="s">
        <v>14</v>
      </c>
      <c r="I20" s="55" t="s">
        <v>21</v>
      </c>
      <c r="L20" s="41"/>
      <c r="M20" s="42"/>
      <c r="N20" s="42"/>
      <c r="O20" s="42"/>
      <c r="P20" s="43"/>
    </row>
    <row r="21" spans="1:17">
      <c r="A21" s="17">
        <v>90</v>
      </c>
      <c r="B21" s="13">
        <f t="shared" ref="B21:B47" si="0">K$10*COS(RADIANS(A21))</f>
        <v>9.1886134118146501E-14</v>
      </c>
      <c r="C21" s="13">
        <f t="shared" ref="C21:C47" si="1">K$2*B21*10^-4*9.81</f>
        <v>3.1549104149465601E-14</v>
      </c>
      <c r="D21" s="13">
        <f t="shared" ref="D21:D47" si="2">K$15+A21</f>
        <v>150.83173854898757</v>
      </c>
      <c r="E21" s="13">
        <f t="shared" ref="E21:E47" si="3">SQRT(K$11^2+K$12^2-(2*K$11*K$12*COS(RADIANS(D21))))</f>
        <v>1242.9319268211111</v>
      </c>
      <c r="F21" s="13">
        <f t="shared" ref="F21:F47" si="4">DEGREES(ACOS((K$12^2+E21^2-K$11^2)/(2*K$12*E21)))</f>
        <v>5.8616773340906745</v>
      </c>
      <c r="G21" s="13">
        <f t="shared" ref="G21:G47" si="5">K$12*SIN(RADIANS(F21))</f>
        <v>103.04737023721304</v>
      </c>
      <c r="H21" s="13">
        <f>C21/(G21*10^-3*O$4)</f>
        <v>3.401790854572802E-13</v>
      </c>
      <c r="I21" s="13">
        <f t="shared" ref="I21:I47" si="6">E21-E$47</f>
        <v>471.76359770275997</v>
      </c>
      <c r="J21" s="14"/>
      <c r="K21" s="14"/>
      <c r="L21" s="44"/>
      <c r="M21" s="45"/>
      <c r="N21" s="40"/>
      <c r="O21" s="40"/>
      <c r="P21" s="46"/>
    </row>
    <row r="22" spans="1:17">
      <c r="A22" s="17">
        <v>85</v>
      </c>
      <c r="B22" s="13">
        <f t="shared" si="0"/>
        <v>130.73361412148722</v>
      </c>
      <c r="C22" s="13">
        <f t="shared" si="1"/>
        <v>44.887386408612642</v>
      </c>
      <c r="D22" s="13">
        <f t="shared" si="2"/>
        <v>145.83173854898757</v>
      </c>
      <c r="E22" s="13">
        <f t="shared" si="3"/>
        <v>1233.2101958815306</v>
      </c>
      <c r="F22" s="13">
        <f t="shared" si="4"/>
        <v>6.8120890334620938</v>
      </c>
      <c r="G22" s="13">
        <f t="shared" si="5"/>
        <v>119.68218688486122</v>
      </c>
      <c r="H22" s="13">
        <f t="shared" ref="H22:H47" si="7">C22/(G22*10^-3*O$4)</f>
        <v>416.7276274399037</v>
      </c>
      <c r="I22" s="13">
        <f t="shared" si="6"/>
        <v>462.04186676317943</v>
      </c>
      <c r="J22" s="14"/>
      <c r="K22" s="14"/>
      <c r="L22" s="44"/>
      <c r="M22" s="45"/>
      <c r="N22" s="40"/>
      <c r="O22" s="40"/>
      <c r="P22" s="46"/>
    </row>
    <row r="23" spans="1:17">
      <c r="A23" s="17">
        <v>80</v>
      </c>
      <c r="B23" s="13">
        <f t="shared" si="0"/>
        <v>260.47226650039562</v>
      </c>
      <c r="C23" s="13">
        <f t="shared" si="1"/>
        <v>89.433152702910846</v>
      </c>
      <c r="D23" s="13">
        <f t="shared" si="2"/>
        <v>140.83173854898757</v>
      </c>
      <c r="E23" s="13">
        <f t="shared" si="3"/>
        <v>1222.0578392045677</v>
      </c>
      <c r="F23" s="13">
        <f t="shared" si="4"/>
        <v>7.7360254440219691</v>
      </c>
      <c r="G23" s="13">
        <f t="shared" si="5"/>
        <v>135.82208666070136</v>
      </c>
      <c r="H23" s="13">
        <f t="shared" si="7"/>
        <v>731.62010769381448</v>
      </c>
      <c r="I23" s="13">
        <f t="shared" si="6"/>
        <v>450.88951008621655</v>
      </c>
      <c r="J23" s="14"/>
      <c r="K23" s="14"/>
      <c r="L23" s="44"/>
      <c r="M23" s="45"/>
      <c r="N23" s="40"/>
      <c r="O23" s="40"/>
      <c r="P23" s="46"/>
    </row>
    <row r="24" spans="1:17">
      <c r="A24" s="17">
        <v>75</v>
      </c>
      <c r="B24" s="13">
        <f t="shared" si="0"/>
        <v>388.22856765378111</v>
      </c>
      <c r="C24" s="13">
        <f t="shared" si="1"/>
        <v>133.29827870392575</v>
      </c>
      <c r="D24" s="13">
        <f t="shared" si="2"/>
        <v>135.83173854898757</v>
      </c>
      <c r="E24" s="13">
        <f t="shared" si="3"/>
        <v>1209.5214317488146</v>
      </c>
      <c r="F24" s="13">
        <f t="shared" si="4"/>
        <v>8.6290862571547375</v>
      </c>
      <c r="G24" s="13">
        <f t="shared" si="5"/>
        <v>151.38910887265169</v>
      </c>
      <c r="H24" s="13">
        <f t="shared" si="7"/>
        <v>978.33456886589329</v>
      </c>
      <c r="I24" s="13">
        <f t="shared" si="6"/>
        <v>438.35310263046347</v>
      </c>
      <c r="J24" s="14"/>
      <c r="K24" s="14"/>
      <c r="L24" s="47"/>
      <c r="M24" s="48"/>
      <c r="N24" s="49"/>
      <c r="O24" s="49"/>
      <c r="P24" s="50"/>
    </row>
    <row r="25" spans="1:17">
      <c r="A25" s="17">
        <v>70</v>
      </c>
      <c r="B25" s="13">
        <f t="shared" si="0"/>
        <v>513.03021498850319</v>
      </c>
      <c r="C25" s="13">
        <f t="shared" si="1"/>
        <v>176.14892431630261</v>
      </c>
      <c r="D25" s="13">
        <f t="shared" si="2"/>
        <v>130.83173854898757</v>
      </c>
      <c r="E25" s="13">
        <f t="shared" si="3"/>
        <v>1195.6544558528842</v>
      </c>
      <c r="F25" s="13">
        <f t="shared" si="4"/>
        <v>9.4866517556031642</v>
      </c>
      <c r="G25" s="13">
        <f t="shared" si="5"/>
        <v>166.3028406266244</v>
      </c>
      <c r="H25" s="13">
        <f t="shared" si="7"/>
        <v>1176.8952729889802</v>
      </c>
      <c r="I25" s="13">
        <f t="shared" si="6"/>
        <v>424.48612673453306</v>
      </c>
      <c r="J25" s="14"/>
      <c r="K25" s="14"/>
      <c r="L25" s="15"/>
      <c r="M25" s="14"/>
    </row>
    <row r="26" spans="1:17">
      <c r="A26" s="17">
        <v>65</v>
      </c>
      <c r="B26" s="13">
        <f t="shared" si="0"/>
        <v>633.92739261104919</v>
      </c>
      <c r="C26" s="13">
        <f t="shared" si="1"/>
        <v>217.65897025300373</v>
      </c>
      <c r="D26" s="13">
        <f t="shared" si="2"/>
        <v>125.83173854898759</v>
      </c>
      <c r="E26" s="13">
        <f t="shared" si="3"/>
        <v>1180.5175335295992</v>
      </c>
      <c r="F26" s="13">
        <f t="shared" si="4"/>
        <v>10.303853142911318</v>
      </c>
      <c r="G26" s="13">
        <f t="shared" si="5"/>
        <v>180.47999206210585</v>
      </c>
      <c r="H26" s="13">
        <f t="shared" si="7"/>
        <v>1340.0006145716882</v>
      </c>
      <c r="I26" s="13">
        <f t="shared" si="6"/>
        <v>409.34920441124802</v>
      </c>
      <c r="J26" s="14"/>
      <c r="K26" s="14"/>
      <c r="L26" s="15"/>
      <c r="M26" s="14"/>
    </row>
    <row r="27" spans="1:17">
      <c r="A27" s="17">
        <v>60</v>
      </c>
      <c r="B27" s="13">
        <f t="shared" si="0"/>
        <v>750.00000000000011</v>
      </c>
      <c r="C27" s="13">
        <f t="shared" si="1"/>
        <v>257.5125000000001</v>
      </c>
      <c r="D27" s="13">
        <f t="shared" si="2"/>
        <v>120.83173854898759</v>
      </c>
      <c r="E27" s="13">
        <f t="shared" si="3"/>
        <v>1164.1786972115592</v>
      </c>
      <c r="F27" s="13">
        <f t="shared" si="4"/>
        <v>11.075543284941869</v>
      </c>
      <c r="G27" s="13">
        <f t="shared" si="5"/>
        <v>193.83394026698087</v>
      </c>
      <c r="H27" s="13">
        <f t="shared" si="7"/>
        <v>1476.134672833356</v>
      </c>
      <c r="I27" s="13">
        <f t="shared" si="6"/>
        <v>393.01036809320806</v>
      </c>
      <c r="J27" s="14"/>
      <c r="K27" s="14"/>
      <c r="L27" s="15"/>
      <c r="M27" s="14"/>
    </row>
    <row r="28" spans="1:17">
      <c r="A28" s="17">
        <v>55</v>
      </c>
      <c r="B28" s="13">
        <f t="shared" si="0"/>
        <v>860.36465452656921</v>
      </c>
      <c r="C28" s="13">
        <f t="shared" si="1"/>
        <v>295.40620413169756</v>
      </c>
      <c r="D28" s="13">
        <f t="shared" si="2"/>
        <v>115.83173854898759</v>
      </c>
      <c r="E28" s="13">
        <f t="shared" si="3"/>
        <v>1146.7137015229043</v>
      </c>
      <c r="F28" s="13">
        <f t="shared" si="4"/>
        <v>11.796268644323884</v>
      </c>
      <c r="G28" s="13">
        <f t="shared" si="5"/>
        <v>206.27424619777952</v>
      </c>
      <c r="H28" s="13">
        <f t="shared" si="7"/>
        <v>1591.2268339459795</v>
      </c>
      <c r="I28" s="13">
        <f t="shared" si="6"/>
        <v>375.54537240455318</v>
      </c>
      <c r="J28" s="14"/>
      <c r="K28" s="14"/>
      <c r="L28" s="15"/>
      <c r="M28" s="14"/>
    </row>
    <row r="29" spans="1:17">
      <c r="A29" s="17">
        <v>50</v>
      </c>
      <c r="B29" s="13">
        <f t="shared" si="0"/>
        <v>964.18141452980899</v>
      </c>
      <c r="C29" s="13">
        <f t="shared" si="1"/>
        <v>331.05168867880991</v>
      </c>
      <c r="D29" s="13">
        <f t="shared" si="2"/>
        <v>110.83173854898759</v>
      </c>
      <c r="E29" s="13">
        <f t="shared" si="3"/>
        <v>1128.2063780671251</v>
      </c>
      <c r="F29" s="13">
        <f t="shared" si="4"/>
        <v>12.460243559423292</v>
      </c>
      <c r="G29" s="13">
        <f t="shared" si="5"/>
        <v>217.70615399673491</v>
      </c>
      <c r="H29" s="13">
        <f t="shared" si="7"/>
        <v>1689.5949098831572</v>
      </c>
      <c r="I29" s="13">
        <f t="shared" si="6"/>
        <v>357.03804894877396</v>
      </c>
      <c r="J29" s="14"/>
      <c r="K29" s="14"/>
      <c r="L29" s="15"/>
      <c r="M29" s="14"/>
    </row>
    <row r="30" spans="1:17">
      <c r="A30" s="17">
        <v>45</v>
      </c>
      <c r="B30" s="13">
        <f t="shared" si="0"/>
        <v>1060.6601717798214</v>
      </c>
      <c r="C30" s="13">
        <f t="shared" si="1"/>
        <v>364.17766998060176</v>
      </c>
      <c r="D30" s="13">
        <f t="shared" si="2"/>
        <v>105.83173854898759</v>
      </c>
      <c r="E30" s="13">
        <f t="shared" si="3"/>
        <v>1108.7490341030957</v>
      </c>
      <c r="F30" s="13">
        <f t="shared" si="4"/>
        <v>13.061328506704825</v>
      </c>
      <c r="G30" s="13">
        <f t="shared" si="5"/>
        <v>228.03008935155862</v>
      </c>
      <c r="H30" s="13">
        <f t="shared" si="7"/>
        <v>1774.510796731555</v>
      </c>
      <c r="I30" s="13">
        <f t="shared" si="6"/>
        <v>337.58070498474456</v>
      </c>
      <c r="J30" s="14"/>
      <c r="K30" s="14"/>
      <c r="L30" s="15"/>
      <c r="M30" s="14"/>
    </row>
    <row r="31" spans="1:17">
      <c r="A31" s="17">
        <v>40</v>
      </c>
      <c r="B31" s="13">
        <f t="shared" si="0"/>
        <v>1149.0666646784671</v>
      </c>
      <c r="C31" s="13">
        <f t="shared" si="1"/>
        <v>394.53203931735169</v>
      </c>
      <c r="D31" s="13">
        <f t="shared" si="2"/>
        <v>100.83173854898759</v>
      </c>
      <c r="E31" s="13">
        <f t="shared" si="3"/>
        <v>1088.4428941088604</v>
      </c>
      <c r="F31" s="13">
        <f t="shared" si="4"/>
        <v>13.59301461633696</v>
      </c>
      <c r="G31" s="13">
        <f t="shared" si="5"/>
        <v>237.14118372787823</v>
      </c>
      <c r="H31" s="13">
        <f t="shared" si="7"/>
        <v>1848.5567360491364</v>
      </c>
      <c r="I31" s="13">
        <f t="shared" si="6"/>
        <v>317.27456499050925</v>
      </c>
      <c r="J31" s="14"/>
      <c r="K31" s="14"/>
      <c r="L31" s="15"/>
      <c r="M31" s="14"/>
    </row>
    <row r="32" spans="1:17">
      <c r="A32" s="17">
        <v>35</v>
      </c>
      <c r="B32" s="13">
        <f t="shared" si="0"/>
        <v>1228.7280664334878</v>
      </c>
      <c r="C32" s="13">
        <f t="shared" si="1"/>
        <v>421.88378160993807</v>
      </c>
      <c r="D32" s="13">
        <f t="shared" si="2"/>
        <v>95.831738548987587</v>
      </c>
      <c r="E32" s="13">
        <f t="shared" si="3"/>
        <v>1067.3985803116402</v>
      </c>
      <c r="F32" s="13">
        <f t="shared" si="4"/>
        <v>14.048417513418793</v>
      </c>
      <c r="G32" s="13">
        <f t="shared" si="5"/>
        <v>244.9288653079241</v>
      </c>
      <c r="H32" s="13">
        <f t="shared" si="7"/>
        <v>1913.8608132408231</v>
      </c>
      <c r="I32" s="13">
        <f t="shared" si="6"/>
        <v>296.23025119328906</v>
      </c>
      <c r="J32" s="14"/>
      <c r="K32" s="14"/>
      <c r="L32" s="15"/>
      <c r="M32" s="14"/>
    </row>
    <row r="33" spans="1:13">
      <c r="A33" s="17">
        <v>30</v>
      </c>
      <c r="B33" s="13">
        <f t="shared" si="0"/>
        <v>1299.038105676658</v>
      </c>
      <c r="C33" s="13">
        <f t="shared" si="1"/>
        <v>446.02473358408054</v>
      </c>
      <c r="D33" s="13">
        <f t="shared" si="2"/>
        <v>90.831738548987587</v>
      </c>
      <c r="E33" s="13">
        <f t="shared" si="3"/>
        <v>1045.7366239165804</v>
      </c>
      <c r="F33" s="13">
        <f t="shared" si="4"/>
        <v>14.420284555235828</v>
      </c>
      <c r="G33" s="13">
        <f t="shared" si="5"/>
        <v>251.27657629324182</v>
      </c>
      <c r="H33" s="13">
        <f t="shared" si="7"/>
        <v>1972.2611817875754</v>
      </c>
      <c r="I33" s="13">
        <f t="shared" si="6"/>
        <v>274.5682947982292</v>
      </c>
      <c r="J33" s="14"/>
      <c r="K33" s="14"/>
      <c r="L33" s="15"/>
      <c r="M33" s="14"/>
    </row>
    <row r="34" spans="1:13">
      <c r="A34" s="17">
        <v>25</v>
      </c>
      <c r="B34" s="13">
        <f t="shared" si="0"/>
        <v>1359.4616805549749</v>
      </c>
      <c r="C34" s="13">
        <f t="shared" si="1"/>
        <v>466.77116801855067</v>
      </c>
      <c r="D34" s="13">
        <f t="shared" si="2"/>
        <v>85.831738548987587</v>
      </c>
      <c r="E34" s="13">
        <f t="shared" si="3"/>
        <v>1023.5879925309581</v>
      </c>
      <c r="F34" s="13">
        <f t="shared" si="4"/>
        <v>14.701020740148689</v>
      </c>
      <c r="G34" s="13">
        <f t="shared" si="5"/>
        <v>256.06170087315405</v>
      </c>
      <c r="H34" s="13">
        <f t="shared" si="7"/>
        <v>2025.4283610677112</v>
      </c>
      <c r="I34" s="13">
        <f t="shared" si="6"/>
        <v>252.41966341260695</v>
      </c>
      <c r="J34" s="14"/>
      <c r="K34" s="14"/>
      <c r="L34" s="15"/>
      <c r="M34" s="14"/>
    </row>
    <row r="35" spans="1:13">
      <c r="A35" s="17">
        <v>20</v>
      </c>
      <c r="B35" s="13">
        <f t="shared" si="0"/>
        <v>1409.5389311788626</v>
      </c>
      <c r="C35" s="13">
        <f t="shared" si="1"/>
        <v>483.96519202026258</v>
      </c>
      <c r="D35" s="13">
        <f t="shared" si="2"/>
        <v>80.831738548987587</v>
      </c>
      <c r="E35" s="13">
        <f t="shared" si="3"/>
        <v>1001.0946106108938</v>
      </c>
      <c r="F35" s="13">
        <f t="shared" si="4"/>
        <v>14.882739961455975</v>
      </c>
      <c r="G35" s="13">
        <f t="shared" si="5"/>
        <v>259.15581938555346</v>
      </c>
      <c r="H35" s="13">
        <f t="shared" si="7"/>
        <v>2074.9644114482585</v>
      </c>
      <c r="I35" s="13">
        <f t="shared" si="6"/>
        <v>229.92628149254267</v>
      </c>
      <c r="J35" s="14"/>
      <c r="K35" s="14"/>
      <c r="L35" s="15"/>
      <c r="M35" s="14"/>
    </row>
    <row r="36" spans="1:13">
      <c r="A36" s="17">
        <v>15</v>
      </c>
      <c r="B36" s="13">
        <f t="shared" si="0"/>
        <v>1448.8887394336025</v>
      </c>
      <c r="C36" s="13">
        <f t="shared" si="1"/>
        <v>497.47594868452751</v>
      </c>
      <c r="D36" s="13">
        <f t="shared" si="2"/>
        <v>75.831738548987587</v>
      </c>
      <c r="E36" s="13">
        <f t="shared" si="3"/>
        <v>978.40983806875988</v>
      </c>
      <c r="F36" s="13">
        <f t="shared" si="4"/>
        <v>14.957349807079298</v>
      </c>
      <c r="G36" s="13">
        <f t="shared" si="5"/>
        <v>260.42544209170143</v>
      </c>
      <c r="H36" s="13">
        <f t="shared" si="7"/>
        <v>2122.4925247483457</v>
      </c>
      <c r="I36" s="13">
        <f t="shared" si="6"/>
        <v>207.24150895040873</v>
      </c>
      <c r="J36" s="14"/>
      <c r="K36" s="14"/>
      <c r="L36" s="15"/>
      <c r="M36" s="14"/>
    </row>
    <row r="37" spans="1:13">
      <c r="A37" s="17">
        <v>10</v>
      </c>
      <c r="B37" s="13">
        <f t="shared" si="0"/>
        <v>1477.2116295183121</v>
      </c>
      <c r="C37" s="13">
        <f t="shared" si="1"/>
        <v>507.20061299511246</v>
      </c>
      <c r="D37" s="13">
        <f t="shared" si="2"/>
        <v>70.831738548987587</v>
      </c>
      <c r="E37" s="13">
        <f t="shared" si="3"/>
        <v>955.69885693272181</v>
      </c>
      <c r="F37" s="13">
        <f t="shared" si="4"/>
        <v>14.916679620614026</v>
      </c>
      <c r="G37" s="13">
        <f t="shared" si="5"/>
        <v>259.73341924855987</v>
      </c>
      <c r="H37" s="13">
        <f t="shared" si="7"/>
        <v>2169.7486534142286</v>
      </c>
      <c r="I37" s="13">
        <f t="shared" si="6"/>
        <v>184.53052781437066</v>
      </c>
      <c r="J37" s="14"/>
      <c r="K37" s="14"/>
      <c r="L37" s="15"/>
      <c r="M37" s="14"/>
    </row>
    <row r="38" spans="1:13">
      <c r="A38" s="17">
        <v>5</v>
      </c>
      <c r="B38" s="13">
        <f t="shared" si="0"/>
        <v>1494.2920471376183</v>
      </c>
      <c r="C38" s="13">
        <f t="shared" si="1"/>
        <v>513.06517438470132</v>
      </c>
      <c r="D38" s="13">
        <f t="shared" si="2"/>
        <v>65.831738548987587</v>
      </c>
      <c r="E38" s="13">
        <f t="shared" si="3"/>
        <v>933.13889681910132</v>
      </c>
      <c r="F38" s="13">
        <f t="shared" si="4"/>
        <v>14.752662776915608</v>
      </c>
      <c r="G38" s="13">
        <f t="shared" si="5"/>
        <v>256.94126900333862</v>
      </c>
      <c r="H38" s="13">
        <f t="shared" si="7"/>
        <v>2218.6876331477683</v>
      </c>
      <c r="I38" s="13">
        <f t="shared" si="6"/>
        <v>161.97056770075017</v>
      </c>
      <c r="J38" s="14"/>
      <c r="K38" s="14"/>
      <c r="L38" s="15"/>
      <c r="M38" s="14"/>
    </row>
    <row r="39" spans="1:13">
      <c r="A39" s="17">
        <v>0</v>
      </c>
      <c r="B39" s="13">
        <f t="shared" si="0"/>
        <v>1500</v>
      </c>
      <c r="C39" s="13">
        <f t="shared" si="1"/>
        <v>515.02499999999998</v>
      </c>
      <c r="D39" s="13">
        <f t="shared" si="2"/>
        <v>60.831738548987587</v>
      </c>
      <c r="E39" s="13">
        <f t="shared" si="3"/>
        <v>910.91920712913918</v>
      </c>
      <c r="F39" s="13">
        <f t="shared" si="4"/>
        <v>14.45758465144147</v>
      </c>
      <c r="G39" s="13">
        <f t="shared" si="5"/>
        <v>251.91270329851832</v>
      </c>
      <c r="H39" s="13">
        <f t="shared" si="7"/>
        <v>2271.6202577600052</v>
      </c>
      <c r="I39" s="13">
        <f t="shared" si="6"/>
        <v>139.75087801078803</v>
      </c>
      <c r="J39" s="14"/>
      <c r="K39" s="14"/>
      <c r="L39" s="15"/>
      <c r="M39" s="14"/>
    </row>
    <row r="40" spans="1:13">
      <c r="A40" s="17">
        <v>-5</v>
      </c>
      <c r="B40" s="13">
        <f t="shared" si="0"/>
        <v>1494.2920471376183</v>
      </c>
      <c r="C40" s="13">
        <f t="shared" si="1"/>
        <v>513.06517438470132</v>
      </c>
      <c r="D40" s="13">
        <f t="shared" si="2"/>
        <v>55.831738548987587</v>
      </c>
      <c r="E40" s="13">
        <f t="shared" si="3"/>
        <v>889.24065839272782</v>
      </c>
      <c r="F40" s="13">
        <f t="shared" si="4"/>
        <v>14.024406928887965</v>
      </c>
      <c r="G40" s="13">
        <f t="shared" si="5"/>
        <v>244.51865100828238</v>
      </c>
      <c r="H40" s="13">
        <f t="shared" si="7"/>
        <v>2331.4066785183263</v>
      </c>
      <c r="I40" s="13">
        <f t="shared" si="6"/>
        <v>118.07232927437667</v>
      </c>
      <c r="J40" s="14"/>
      <c r="K40" s="14"/>
      <c r="L40" s="15"/>
      <c r="M40" s="14"/>
    </row>
    <row r="41" spans="1:13">
      <c r="A41" s="17">
        <v>-10</v>
      </c>
      <c r="B41" s="13">
        <f t="shared" si="0"/>
        <v>1477.2116295183121</v>
      </c>
      <c r="C41" s="13">
        <f t="shared" si="1"/>
        <v>507.20061299511246</v>
      </c>
      <c r="D41" s="13">
        <f t="shared" si="2"/>
        <v>50.831738548987587</v>
      </c>
      <c r="E41" s="13">
        <f t="shared" si="3"/>
        <v>868.31482961002382</v>
      </c>
      <c r="F41" s="13">
        <f t="shared" si="4"/>
        <v>13.447175828619763</v>
      </c>
      <c r="G41" s="13">
        <f t="shared" si="5"/>
        <v>234.64405631653153</v>
      </c>
      <c r="H41" s="13">
        <f t="shared" si="7"/>
        <v>2401.7494647339654</v>
      </c>
      <c r="I41" s="13">
        <f t="shared" si="6"/>
        <v>97.146500491672668</v>
      </c>
      <c r="J41" s="14"/>
      <c r="K41" s="14"/>
      <c r="L41" s="15"/>
      <c r="M41" s="14"/>
    </row>
    <row r="42" spans="1:13">
      <c r="A42" s="17">
        <v>-15</v>
      </c>
      <c r="B42" s="13">
        <f t="shared" si="0"/>
        <v>1448.8887394336025</v>
      </c>
      <c r="C42" s="13">
        <f t="shared" si="1"/>
        <v>497.47594868452751</v>
      </c>
      <c r="D42" s="13">
        <f t="shared" si="2"/>
        <v>45.831738548987587</v>
      </c>
      <c r="E42" s="13">
        <f t="shared" si="3"/>
        <v>848.3624174683215</v>
      </c>
      <c r="F42" s="13">
        <f t="shared" si="4"/>
        <v>12.721515483069906</v>
      </c>
      <c r="G42" s="13">
        <f t="shared" si="5"/>
        <v>222.19664101953759</v>
      </c>
      <c r="H42" s="13">
        <f t="shared" si="7"/>
        <v>2487.666112132255</v>
      </c>
      <c r="I42" s="13">
        <f t="shared" si="6"/>
        <v>77.194088349970343</v>
      </c>
      <c r="J42" s="14"/>
      <c r="K42" s="14"/>
      <c r="L42" s="15"/>
      <c r="M42" s="14"/>
    </row>
    <row r="43" spans="1:13">
      <c r="A43" s="17">
        <v>-20</v>
      </c>
      <c r="B43" s="13">
        <f t="shared" si="0"/>
        <v>1409.5389311788626</v>
      </c>
      <c r="C43" s="13">
        <f t="shared" si="1"/>
        <v>483.96519202026258</v>
      </c>
      <c r="D43" s="13">
        <f t="shared" si="2"/>
        <v>40.831738548987587</v>
      </c>
      <c r="E43" s="13">
        <f t="shared" si="3"/>
        <v>829.61079427037339</v>
      </c>
      <c r="F43" s="13">
        <f t="shared" si="4"/>
        <v>11.845197087179898</v>
      </c>
      <c r="G43" s="13">
        <f t="shared" si="5"/>
        <v>207.11762996089254</v>
      </c>
      <c r="H43" s="13">
        <f t="shared" si="7"/>
        <v>2596.298066689305</v>
      </c>
      <c r="I43" s="13">
        <f t="shared" si="6"/>
        <v>58.442465152022237</v>
      </c>
      <c r="J43" s="14"/>
      <c r="K43" s="14"/>
      <c r="L43" s="15"/>
      <c r="M43" s="14"/>
    </row>
    <row r="44" spans="1:13">
      <c r="A44" s="17">
        <v>-25</v>
      </c>
      <c r="B44" s="13">
        <f t="shared" si="0"/>
        <v>1359.4616805549749</v>
      </c>
      <c r="C44" s="13">
        <f t="shared" si="1"/>
        <v>466.77116801855067</v>
      </c>
      <c r="D44" s="13">
        <f t="shared" si="2"/>
        <v>35.831738548987587</v>
      </c>
      <c r="E44" s="13">
        <f t="shared" si="3"/>
        <v>812.29055432225323</v>
      </c>
      <c r="F44" s="13">
        <f t="shared" si="4"/>
        <v>10.818758975683124</v>
      </c>
      <c r="G44" s="13">
        <f t="shared" si="5"/>
        <v>189.39412167926739</v>
      </c>
      <c r="H44" s="13">
        <f t="shared" si="7"/>
        <v>2738.3882167684874</v>
      </c>
      <c r="I44" s="13">
        <f t="shared" si="6"/>
        <v>41.122225203902076</v>
      </c>
      <c r="J44" s="14"/>
      <c r="K44" s="14"/>
      <c r="L44" s="15"/>
      <c r="M44" s="14"/>
    </row>
    <row r="45" spans="1:13">
      <c r="A45" s="17">
        <v>-30</v>
      </c>
      <c r="B45" s="13">
        <f t="shared" si="0"/>
        <v>1299.038105676658</v>
      </c>
      <c r="C45" s="13">
        <f t="shared" si="1"/>
        <v>446.02473358408054</v>
      </c>
      <c r="D45" s="13">
        <f t="shared" si="2"/>
        <v>30.831738548987587</v>
      </c>
      <c r="E45" s="13">
        <f t="shared" si="3"/>
        <v>796.63093505810912</v>
      </c>
      <c r="F45" s="13">
        <f t="shared" si="4"/>
        <v>9.6461329771929538</v>
      </c>
      <c r="G45" s="13">
        <f t="shared" si="5"/>
        <v>169.07233474381945</v>
      </c>
      <c r="H45" s="13">
        <f t="shared" si="7"/>
        <v>2931.1894111272472</v>
      </c>
      <c r="I45" s="13">
        <f t="shared" si="6"/>
        <v>25.462605939757964</v>
      </c>
      <c r="J45" s="14"/>
      <c r="K45" s="14"/>
      <c r="L45" s="15"/>
      <c r="M45" s="14"/>
    </row>
    <row r="46" spans="1:13">
      <c r="A46" s="17">
        <v>-35</v>
      </c>
      <c r="B46" s="13">
        <f t="shared" si="0"/>
        <v>1228.7280664334878</v>
      </c>
      <c r="C46" s="13">
        <f t="shared" si="1"/>
        <v>421.88378160993807</v>
      </c>
      <c r="D46" s="13">
        <f t="shared" si="2"/>
        <v>25.831738548987587</v>
      </c>
      <c r="E46" s="13">
        <f t="shared" si="3"/>
        <v>782.85408987227208</v>
      </c>
      <c r="F46" s="13">
        <f t="shared" si="4"/>
        <v>8.3352105506753151</v>
      </c>
      <c r="G46" s="13">
        <f t="shared" si="5"/>
        <v>146.27041068111129</v>
      </c>
      <c r="H46" s="13">
        <f t="shared" si="7"/>
        <v>3204.7476667467181</v>
      </c>
      <c r="I46" s="13">
        <f t="shared" si="6"/>
        <v>11.685760753920931</v>
      </c>
      <c r="J46" s="14"/>
      <c r="K46" s="14"/>
      <c r="L46" s="15"/>
      <c r="M46" s="14"/>
    </row>
    <row r="47" spans="1:13">
      <c r="A47" s="17">
        <v>-40</v>
      </c>
      <c r="B47" s="13">
        <f t="shared" si="0"/>
        <v>1149.0666646784671</v>
      </c>
      <c r="C47" s="13">
        <f t="shared" si="1"/>
        <v>394.53203931735169</v>
      </c>
      <c r="D47" s="13">
        <f t="shared" si="2"/>
        <v>20.831738548987587</v>
      </c>
      <c r="E47" s="13">
        <f t="shared" si="3"/>
        <v>771.16832911835115</v>
      </c>
      <c r="F47" s="13">
        <f t="shared" si="4"/>
        <v>6.8982630272164949</v>
      </c>
      <c r="G47" s="13">
        <f t="shared" si="5"/>
        <v>121.18890886162359</v>
      </c>
      <c r="H47" s="13">
        <f t="shared" si="7"/>
        <v>3617.2364013556339</v>
      </c>
      <c r="I47" s="13">
        <f t="shared" si="6"/>
        <v>0</v>
      </c>
      <c r="J47" s="14"/>
      <c r="K47" s="14"/>
      <c r="L47" s="15"/>
      <c r="M47" s="14"/>
    </row>
    <row r="50" spans="3:17" ht="18.75">
      <c r="C50" s="60" t="s">
        <v>39</v>
      </c>
      <c r="D50" s="61"/>
      <c r="E50" s="61"/>
      <c r="F50" s="61"/>
      <c r="G50" s="61"/>
      <c r="H50" s="61"/>
      <c r="I50" s="61"/>
      <c r="J50" s="61"/>
      <c r="K50" s="61"/>
      <c r="L50" s="61"/>
      <c r="M50" s="61"/>
      <c r="N50" s="61"/>
      <c r="O50" s="61"/>
      <c r="P50" s="61"/>
      <c r="Q50" s="61"/>
    </row>
  </sheetData>
  <mergeCells count="6">
    <mergeCell ref="A2:I2"/>
    <mergeCell ref="C50:Q50"/>
    <mergeCell ref="L6:P6"/>
    <mergeCell ref="L13:P13"/>
    <mergeCell ref="L9:P9"/>
    <mergeCell ref="L14:P14"/>
  </mergeCells>
  <hyperlinks>
    <hyperlink ref="C50:Q50" r:id="rId1" display="«Ou si des erreurs se sont introduites dans le document merci de les signaler avec leur corrections»."/>
  </hyperlinks>
  <pageMargins left="0.7" right="0.7" top="0.75" bottom="0.75" header="0.3" footer="0.3"/>
  <pageSetup paperSize="9" orientation="portrait" horizontalDpi="1200" verticalDpi="1200" r:id="rId2"/>
  <drawing r:id="rId3"/>
  <legacyDrawing r:id="rId4"/>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Feuil1</vt:lpstr>
      <vt:lpstr>Feuil2</vt:lpstr>
      <vt:lpstr>Feuil3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christian</dc:creator>
  <cp:lastModifiedBy>christian</cp:lastModifiedBy>
  <dcterms:created xsi:type="dcterms:W3CDTF">2009-07-23T08:44:39Z</dcterms:created>
  <dcterms:modified xsi:type="dcterms:W3CDTF">2009-07-23T18:54:22Z</dcterms:modified>
</cp:coreProperties>
</file>